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mc:AlternateContent xmlns:mc="http://schemas.openxmlformats.org/markup-compatibility/2006">
    <mc:Choice Requires="x15">
      <x15ac:absPath xmlns:x15ac="http://schemas.microsoft.com/office/spreadsheetml/2010/11/ac" url="C:\Users\lynn.voie\Downloads\feb3\"/>
    </mc:Choice>
  </mc:AlternateContent>
  <xr:revisionPtr revIDLastSave="0" documentId="8_{FFBA8512-8BB2-43DF-8699-2295D51F2EC2}" xr6:coauthVersionLast="47" xr6:coauthVersionMax="47" xr10:uidLastSave="{00000000-0000-0000-0000-000000000000}"/>
  <bookViews>
    <workbookView xWindow="4815" yWindow="3420" windowWidth="20550" windowHeight="11835" tabRatio="911" xr2:uid="{00000000-000D-0000-FFFF-FFFF00000000}"/>
  </bookViews>
  <sheets>
    <sheet name="Start Here!" sheetId="5" r:id="rId1"/>
    <sheet name=" Requirements COMcheck" sheetId="28" state="hidden" r:id="rId2"/>
    <sheet name="As-Built COMcheck" sheetId="3" state="hidden" r:id="rId3"/>
    <sheet name=" Requirements Individual Files" sheetId="27" state="hidden" r:id="rId4"/>
    <sheet name="Sq. Ft. Area Individual Files" sheetId="2" state="hidden" r:id="rId5"/>
    <sheet name="Fixture List Individual Files" sheetId="30" state="hidden" r:id="rId6"/>
    <sheet name="FixturesByArea Individual Files" sheetId="15" state="hidden" r:id="rId7"/>
    <sheet name="Helpful Tips" sheetId="32" r:id="rId8"/>
    <sheet name="RevisionHistory" sheetId="25" state="hidden" r:id="rId9"/>
    <sheet name="Admin_Lists" sheetId="6" state="hidden" r:id="rId10"/>
  </sheets>
  <definedNames>
    <definedName name="Ag_rate">Admin_Lists!$B$95</definedName>
    <definedName name="ComCheck">'Start Here!'!$E$35</definedName>
    <definedName name="Commercial_rate">Admin_Lists!$B$95</definedName>
    <definedName name="EUL_for_LPD">Admin_Lists!$B$88</definedName>
    <definedName name="EUL_for_NLC">Admin_Lists!$B$89</definedName>
    <definedName name="Facility_Type">'Start Here!'!$H$35</definedName>
    <definedName name="Hours_range">'Start Here!'!$D$46:$D$70</definedName>
    <definedName name="Hrs_Commercial">Admin_Lists!$D$77</definedName>
    <definedName name="Hrs_Industrial">Admin_Lists!$D$78</definedName>
    <definedName name="Hrs_SG">Admin_Lists!$D$79</definedName>
    <definedName name="Industrial_rate">Admin_Lists!$B$96</definedName>
    <definedName name="LPD_Incentive_Rate">Admin_Lists!$B$90</definedName>
    <definedName name="LPD_IndustryStandardCostPerSqFt">Admin_Lists!$B$101</definedName>
    <definedName name="MF_rate">Admin_Lists!$B$97</definedName>
    <definedName name="NLC_Incentive_Rate">Admin_Lists!$B$91</definedName>
    <definedName name="SelectType">'Start Here!'!$E$35</definedName>
    <definedName name="SFBASE_Commercial">Admin_Lists!$B$77</definedName>
    <definedName name="SFBASE_Industrial">Admin_Lists!$B$78</definedName>
    <definedName name="SFBASE_SG">Admin_Lists!$B$79</definedName>
    <definedName name="SFE_Commercial">Admin_Lists!$C$77</definedName>
    <definedName name="SFE_Industrial">Admin_Lists!$C$78</definedName>
    <definedName name="SFE_SG">Admin_Lists!$C$79</definedName>
    <definedName name="SG_rate">Admin_Lists!$B$95</definedName>
    <definedName name="SheetTypes" localSheetId="1">Table1[Type]</definedName>
    <definedName name="SheetTypes" localSheetId="5">Table1[Type]</definedName>
    <definedName name="SheetTypes">Table1[Type]</definedName>
    <definedName name="SheetTypes2" localSheetId="1">Table1[Type]</definedName>
    <definedName name="SheetTypes2" localSheetId="5">Table1[Type]</definedName>
    <definedName name="SheetTypes2">Table1[Type]</definedName>
  </definedNames>
  <calcPr calcId="191028"/>
  <customWorkbookViews>
    <customWorkbookView name="AllSheets" guid="{306F06C0-5A41-4C3F-BDE9-27C1B7D466F8}" xWindow="1657" yWindow="20" windowWidth="1325" windowHeight="763" activeSheetId="4"/>
    <customWorkbookView name="CompanyA" guid="{0DD083E9-43A4-45C4-92EF-599B2EF53D32}" xWindow="1657" yWindow="20" windowWidth="1325" windowHeight="76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5" l="1"/>
  <c r="D16" i="15"/>
  <c r="D17" i="15"/>
  <c r="D18" i="15"/>
  <c r="D19" i="15"/>
  <c r="G16" i="15"/>
  <c r="G17" i="15"/>
  <c r="G18" i="15"/>
  <c r="G19" i="15"/>
  <c r="G20" i="15"/>
  <c r="O70" i="5"/>
  <c r="O69" i="5"/>
  <c r="O68" i="5"/>
  <c r="O67" i="5"/>
  <c r="O66" i="5"/>
  <c r="O65" i="5"/>
  <c r="O64" i="5"/>
  <c r="O63" i="5"/>
  <c r="O62" i="5"/>
  <c r="O61" i="5"/>
  <c r="O60" i="5"/>
  <c r="O59" i="5"/>
  <c r="O58" i="5"/>
  <c r="O57" i="5"/>
  <c r="O56" i="5"/>
  <c r="O55" i="5"/>
  <c r="O54" i="5"/>
  <c r="O53" i="5"/>
  <c r="O52" i="5"/>
  <c r="O51" i="5"/>
  <c r="O50" i="5"/>
  <c r="O49" i="5"/>
  <c r="O48" i="5"/>
  <c r="O47" i="5"/>
  <c r="O46" i="5"/>
  <c r="C1084" i="15" l="1"/>
  <c r="C1041" i="15"/>
  <c r="C998" i="15"/>
  <c r="C955" i="15"/>
  <c r="C912" i="15"/>
  <c r="C869" i="15"/>
  <c r="C826" i="15"/>
  <c r="C783" i="15"/>
  <c r="C740" i="15"/>
  <c r="C697" i="15"/>
  <c r="C654" i="15"/>
  <c r="C611" i="15"/>
  <c r="C568" i="15"/>
  <c r="C525" i="15"/>
  <c r="C482" i="15"/>
  <c r="C439" i="15"/>
  <c r="C396" i="15"/>
  <c r="C353" i="15"/>
  <c r="C310" i="15"/>
  <c r="C267" i="15"/>
  <c r="C224" i="15"/>
  <c r="C181" i="15"/>
  <c r="C138" i="15"/>
  <c r="C95" i="15"/>
  <c r="C52" i="15"/>
  <c r="K70" i="5"/>
  <c r="K69" i="5"/>
  <c r="K68" i="5"/>
  <c r="K67" i="5"/>
  <c r="K66" i="5"/>
  <c r="K65" i="5"/>
  <c r="K64" i="5"/>
  <c r="K63" i="5"/>
  <c r="K62" i="5"/>
  <c r="K61" i="5"/>
  <c r="K60" i="5"/>
  <c r="K59" i="5"/>
  <c r="K58" i="5"/>
  <c r="K57" i="5"/>
  <c r="K56" i="5"/>
  <c r="K55" i="5"/>
  <c r="K54" i="5"/>
  <c r="K53" i="5"/>
  <c r="K52" i="5"/>
  <c r="K51" i="5"/>
  <c r="K50" i="5"/>
  <c r="K49" i="5"/>
  <c r="K48" i="5"/>
  <c r="K47" i="5"/>
  <c r="K46" i="5"/>
  <c r="D105" i="5"/>
  <c r="D104" i="5"/>
  <c r="D103" i="5"/>
  <c r="D102" i="5"/>
  <c r="D101" i="5"/>
  <c r="D100" i="5"/>
  <c r="D99" i="5"/>
  <c r="D98" i="5"/>
  <c r="D97" i="5"/>
  <c r="D96" i="5"/>
  <c r="D95" i="5"/>
  <c r="D94" i="5"/>
  <c r="D93" i="5"/>
  <c r="D92" i="5"/>
  <c r="D91" i="5"/>
  <c r="D90" i="5"/>
  <c r="D89" i="5"/>
  <c r="D88" i="5"/>
  <c r="D87" i="5"/>
  <c r="D86" i="5"/>
  <c r="D85" i="5"/>
  <c r="D84" i="5"/>
  <c r="D83" i="5"/>
  <c r="D82" i="5"/>
  <c r="D81" i="5"/>
  <c r="C105" i="5"/>
  <c r="B105" i="5" s="1"/>
  <c r="C104" i="5"/>
  <c r="B104" i="5" s="1"/>
  <c r="C103" i="5"/>
  <c r="B103" i="5" s="1"/>
  <c r="C102" i="5"/>
  <c r="C101" i="5"/>
  <c r="B101" i="5" s="1"/>
  <c r="C100" i="5"/>
  <c r="C99" i="5"/>
  <c r="B99" i="5" s="1"/>
  <c r="C98" i="5"/>
  <c r="B98" i="5" s="1"/>
  <c r="C97" i="5"/>
  <c r="B97" i="5" s="1"/>
  <c r="C96" i="5"/>
  <c r="B96" i="5" s="1"/>
  <c r="C95" i="5"/>
  <c r="B95" i="5" s="1"/>
  <c r="C94" i="5"/>
  <c r="B94" i="5" s="1"/>
  <c r="C93" i="5"/>
  <c r="B93" i="5" s="1"/>
  <c r="C92" i="5"/>
  <c r="C91" i="5"/>
  <c r="B91" i="5" s="1"/>
  <c r="C90" i="5"/>
  <c r="B90" i="5" s="1"/>
  <c r="C89" i="5"/>
  <c r="B89" i="5" s="1"/>
  <c r="C88" i="5"/>
  <c r="B88" i="5" s="1"/>
  <c r="C87" i="5"/>
  <c r="B87" i="5" s="1"/>
  <c r="C86" i="5"/>
  <c r="B86" i="5" s="1"/>
  <c r="C85" i="5"/>
  <c r="B85" i="5" s="1"/>
  <c r="C84" i="5"/>
  <c r="B84" i="5" s="1"/>
  <c r="C83" i="5"/>
  <c r="B83" i="5" s="1"/>
  <c r="C82" i="5"/>
  <c r="B82" i="5" s="1"/>
  <c r="C81" i="5"/>
  <c r="B81" i="5" s="1"/>
  <c r="K105" i="5"/>
  <c r="K104" i="5"/>
  <c r="K103" i="5"/>
  <c r="K102" i="5"/>
  <c r="B102" i="5"/>
  <c r="K101" i="5"/>
  <c r="K100" i="5"/>
  <c r="K99" i="5"/>
  <c r="K98" i="5"/>
  <c r="K97" i="5"/>
  <c r="K96" i="5"/>
  <c r="K95" i="5"/>
  <c r="K94" i="5"/>
  <c r="K93" i="5"/>
  <c r="K92" i="5"/>
  <c r="K91" i="5"/>
  <c r="K90" i="5"/>
  <c r="K89" i="5"/>
  <c r="K88" i="5"/>
  <c r="K87" i="5"/>
  <c r="K86" i="5"/>
  <c r="K85" i="5"/>
  <c r="K84" i="5"/>
  <c r="K83" i="5"/>
  <c r="K82" i="5"/>
  <c r="K81" i="5"/>
  <c r="C39" i="5"/>
  <c r="Q10" i="5"/>
  <c r="Z45" i="5"/>
  <c r="F16" i="15"/>
  <c r="F17" i="15"/>
  <c r="C46" i="5"/>
  <c r="R46" i="5" s="1"/>
  <c r="Z46" i="5" s="1"/>
  <c r="E79" i="6"/>
  <c r="E78" i="6"/>
  <c r="E77" i="6"/>
  <c r="B92" i="5" l="1"/>
  <c r="B100" i="5"/>
  <c r="I16" i="15"/>
  <c r="J16" i="15" s="1"/>
  <c r="H16" i="15"/>
  <c r="B1045" i="15"/>
  <c r="B1002" i="15"/>
  <c r="B959" i="15"/>
  <c r="B916" i="15"/>
  <c r="B873" i="15"/>
  <c r="B830" i="15"/>
  <c r="B787" i="15"/>
  <c r="B744" i="15"/>
  <c r="B701" i="15"/>
  <c r="B658" i="15"/>
  <c r="B615" i="15"/>
  <c r="B572" i="15"/>
  <c r="B529" i="15"/>
  <c r="B486" i="15"/>
  <c r="B443" i="15"/>
  <c r="B400" i="15"/>
  <c r="B357" i="15"/>
  <c r="B314" i="15"/>
  <c r="B271" i="15"/>
  <c r="B228" i="15"/>
  <c r="B185" i="15"/>
  <c r="B142" i="15"/>
  <c r="G1083" i="15"/>
  <c r="F1083" i="15"/>
  <c r="D1083" i="15"/>
  <c r="E1083" i="15" s="1"/>
  <c r="B1083" i="15"/>
  <c r="G1082" i="15"/>
  <c r="F1082" i="15"/>
  <c r="D1082" i="15"/>
  <c r="E1082" i="15" s="1"/>
  <c r="B1082" i="15"/>
  <c r="G1081" i="15"/>
  <c r="F1081" i="15"/>
  <c r="D1081" i="15"/>
  <c r="E1081" i="15" s="1"/>
  <c r="B1081" i="15"/>
  <c r="G1080" i="15"/>
  <c r="F1080" i="15"/>
  <c r="D1080" i="15"/>
  <c r="E1080" i="15" s="1"/>
  <c r="B1080" i="15"/>
  <c r="G1079" i="15"/>
  <c r="F1079" i="15"/>
  <c r="D1079" i="15"/>
  <c r="E1079" i="15" s="1"/>
  <c r="B1079" i="15"/>
  <c r="G1078" i="15"/>
  <c r="F1078" i="15"/>
  <c r="D1078" i="15"/>
  <c r="E1078" i="15" s="1"/>
  <c r="B1078" i="15"/>
  <c r="G1077" i="15"/>
  <c r="F1077" i="15"/>
  <c r="D1077" i="15"/>
  <c r="E1077" i="15" s="1"/>
  <c r="B1077" i="15"/>
  <c r="G1076" i="15"/>
  <c r="F1076" i="15"/>
  <c r="D1076" i="15"/>
  <c r="E1076" i="15" s="1"/>
  <c r="B1076" i="15"/>
  <c r="G1075" i="15"/>
  <c r="F1075" i="15"/>
  <c r="D1075" i="15"/>
  <c r="E1075" i="15" s="1"/>
  <c r="B1075" i="15"/>
  <c r="G1074" i="15"/>
  <c r="F1074" i="15"/>
  <c r="D1074" i="15"/>
  <c r="E1074" i="15" s="1"/>
  <c r="B1074" i="15"/>
  <c r="G1073" i="15"/>
  <c r="F1073" i="15"/>
  <c r="D1073" i="15"/>
  <c r="E1073" i="15" s="1"/>
  <c r="B1073" i="15"/>
  <c r="G1072" i="15"/>
  <c r="F1072" i="15"/>
  <c r="D1072" i="15"/>
  <c r="E1072" i="15" s="1"/>
  <c r="B1072" i="15"/>
  <c r="G1071" i="15"/>
  <c r="F1071" i="15"/>
  <c r="D1071" i="15"/>
  <c r="E1071" i="15" s="1"/>
  <c r="B1071" i="15"/>
  <c r="G1070" i="15"/>
  <c r="F1070" i="15"/>
  <c r="D1070" i="15"/>
  <c r="E1070" i="15" s="1"/>
  <c r="B1070" i="15"/>
  <c r="G1069" i="15"/>
  <c r="F1069" i="15"/>
  <c r="D1069" i="15"/>
  <c r="E1069" i="15" s="1"/>
  <c r="B1069" i="15"/>
  <c r="G1068" i="15"/>
  <c r="F1068" i="15"/>
  <c r="D1068" i="15"/>
  <c r="E1068" i="15" s="1"/>
  <c r="B1068" i="15"/>
  <c r="G1067" i="15"/>
  <c r="F1067" i="15"/>
  <c r="D1067" i="15"/>
  <c r="E1067" i="15" s="1"/>
  <c r="B1067" i="15"/>
  <c r="G1066" i="15"/>
  <c r="F1066" i="15"/>
  <c r="D1066" i="15"/>
  <c r="E1066" i="15" s="1"/>
  <c r="B1066" i="15"/>
  <c r="G1065" i="15"/>
  <c r="F1065" i="15"/>
  <c r="D1065" i="15"/>
  <c r="E1065" i="15" s="1"/>
  <c r="B1065" i="15"/>
  <c r="G1064" i="15"/>
  <c r="F1064" i="15"/>
  <c r="D1064" i="15"/>
  <c r="E1064" i="15" s="1"/>
  <c r="B1064" i="15"/>
  <c r="G1063" i="15"/>
  <c r="F1063" i="15"/>
  <c r="D1063" i="15"/>
  <c r="E1063" i="15" s="1"/>
  <c r="B1063" i="15"/>
  <c r="G1062" i="15"/>
  <c r="F1062" i="15"/>
  <c r="D1062" i="15"/>
  <c r="E1062" i="15" s="1"/>
  <c r="B1062" i="15"/>
  <c r="G1061" i="15"/>
  <c r="F1061" i="15"/>
  <c r="D1061" i="15"/>
  <c r="E1061" i="15" s="1"/>
  <c r="B1061" i="15"/>
  <c r="G1060" i="15"/>
  <c r="F1060" i="15"/>
  <c r="D1060" i="15"/>
  <c r="E1060" i="15" s="1"/>
  <c r="B1060" i="15"/>
  <c r="G1059" i="15"/>
  <c r="F1059" i="15"/>
  <c r="D1059" i="15"/>
  <c r="E1059" i="15" s="1"/>
  <c r="B1059" i="15"/>
  <c r="G1058" i="15"/>
  <c r="F1058" i="15"/>
  <c r="D1058" i="15"/>
  <c r="E1058" i="15" s="1"/>
  <c r="B1058" i="15"/>
  <c r="G1057" i="15"/>
  <c r="F1057" i="15"/>
  <c r="D1057" i="15"/>
  <c r="E1057" i="15" s="1"/>
  <c r="B1057" i="15"/>
  <c r="G1056" i="15"/>
  <c r="F1056" i="15"/>
  <c r="D1056" i="15"/>
  <c r="E1056" i="15" s="1"/>
  <c r="B1056" i="15"/>
  <c r="G1055" i="15"/>
  <c r="F1055" i="15"/>
  <c r="D1055" i="15"/>
  <c r="E1055" i="15" s="1"/>
  <c r="B1055" i="15"/>
  <c r="G1054" i="15"/>
  <c r="F1054" i="15"/>
  <c r="D1054" i="15"/>
  <c r="E1054" i="15" s="1"/>
  <c r="B1054" i="15"/>
  <c r="G1053" i="15"/>
  <c r="F1053" i="15"/>
  <c r="D1053" i="15"/>
  <c r="E1053" i="15" s="1"/>
  <c r="B1053" i="15"/>
  <c r="G1052" i="15"/>
  <c r="F1052" i="15"/>
  <c r="D1052" i="15"/>
  <c r="E1052" i="15" s="1"/>
  <c r="B1052" i="15"/>
  <c r="G1051" i="15"/>
  <c r="F1051" i="15"/>
  <c r="D1051" i="15"/>
  <c r="E1051" i="15" s="1"/>
  <c r="B1051" i="15"/>
  <c r="G1050" i="15"/>
  <c r="F1050" i="15"/>
  <c r="D1050" i="15"/>
  <c r="E1050" i="15" s="1"/>
  <c r="B1050" i="15"/>
  <c r="G1049" i="15"/>
  <c r="F1049" i="15"/>
  <c r="D1049" i="15"/>
  <c r="E1049" i="15" s="1"/>
  <c r="B1049" i="15"/>
  <c r="G1040" i="15"/>
  <c r="F1040" i="15"/>
  <c r="D1040" i="15"/>
  <c r="E1040" i="15" s="1"/>
  <c r="B1040" i="15"/>
  <c r="G1039" i="15"/>
  <c r="F1039" i="15"/>
  <c r="D1039" i="15"/>
  <c r="E1039" i="15" s="1"/>
  <c r="B1039" i="15"/>
  <c r="G1038" i="15"/>
  <c r="F1038" i="15"/>
  <c r="D1038" i="15"/>
  <c r="E1038" i="15" s="1"/>
  <c r="B1038" i="15"/>
  <c r="G1037" i="15"/>
  <c r="F1037" i="15"/>
  <c r="D1037" i="15"/>
  <c r="E1037" i="15" s="1"/>
  <c r="B1037" i="15"/>
  <c r="G1036" i="15"/>
  <c r="F1036" i="15"/>
  <c r="D1036" i="15"/>
  <c r="E1036" i="15" s="1"/>
  <c r="B1036" i="15"/>
  <c r="G1035" i="15"/>
  <c r="F1035" i="15"/>
  <c r="D1035" i="15"/>
  <c r="E1035" i="15" s="1"/>
  <c r="B1035" i="15"/>
  <c r="G1034" i="15"/>
  <c r="F1034" i="15"/>
  <c r="D1034" i="15"/>
  <c r="E1034" i="15" s="1"/>
  <c r="B1034" i="15"/>
  <c r="G1033" i="15"/>
  <c r="F1033" i="15"/>
  <c r="D1033" i="15"/>
  <c r="E1033" i="15" s="1"/>
  <c r="B1033" i="15"/>
  <c r="G1032" i="15"/>
  <c r="F1032" i="15"/>
  <c r="D1032" i="15"/>
  <c r="E1032" i="15" s="1"/>
  <c r="B1032" i="15"/>
  <c r="G1031" i="15"/>
  <c r="F1031" i="15"/>
  <c r="D1031" i="15"/>
  <c r="E1031" i="15" s="1"/>
  <c r="B1031" i="15"/>
  <c r="G1030" i="15"/>
  <c r="F1030" i="15"/>
  <c r="D1030" i="15"/>
  <c r="E1030" i="15" s="1"/>
  <c r="B1030" i="15"/>
  <c r="G1029" i="15"/>
  <c r="F1029" i="15"/>
  <c r="D1029" i="15"/>
  <c r="E1029" i="15" s="1"/>
  <c r="B1029" i="15"/>
  <c r="G1028" i="15"/>
  <c r="F1028" i="15"/>
  <c r="D1028" i="15"/>
  <c r="E1028" i="15" s="1"/>
  <c r="B1028" i="15"/>
  <c r="G1027" i="15"/>
  <c r="F1027" i="15"/>
  <c r="D1027" i="15"/>
  <c r="E1027" i="15" s="1"/>
  <c r="B1027" i="15"/>
  <c r="G1026" i="15"/>
  <c r="F1026" i="15"/>
  <c r="D1026" i="15"/>
  <c r="E1026" i="15" s="1"/>
  <c r="B1026" i="15"/>
  <c r="G1025" i="15"/>
  <c r="F1025" i="15"/>
  <c r="D1025" i="15"/>
  <c r="E1025" i="15" s="1"/>
  <c r="B1025" i="15"/>
  <c r="G1024" i="15"/>
  <c r="F1024" i="15"/>
  <c r="D1024" i="15"/>
  <c r="E1024" i="15" s="1"/>
  <c r="B1024" i="15"/>
  <c r="G1023" i="15"/>
  <c r="F1023" i="15"/>
  <c r="D1023" i="15"/>
  <c r="E1023" i="15" s="1"/>
  <c r="B1023" i="15"/>
  <c r="G1022" i="15"/>
  <c r="F1022" i="15"/>
  <c r="D1022" i="15"/>
  <c r="E1022" i="15" s="1"/>
  <c r="B1022" i="15"/>
  <c r="G1021" i="15"/>
  <c r="F1021" i="15"/>
  <c r="D1021" i="15"/>
  <c r="E1021" i="15" s="1"/>
  <c r="B1021" i="15"/>
  <c r="G1020" i="15"/>
  <c r="F1020" i="15"/>
  <c r="D1020" i="15"/>
  <c r="E1020" i="15" s="1"/>
  <c r="B1020" i="15"/>
  <c r="G1019" i="15"/>
  <c r="F1019" i="15"/>
  <c r="D1019" i="15"/>
  <c r="E1019" i="15" s="1"/>
  <c r="B1019" i="15"/>
  <c r="G1018" i="15"/>
  <c r="F1018" i="15"/>
  <c r="D1018" i="15"/>
  <c r="E1018" i="15" s="1"/>
  <c r="B1018" i="15"/>
  <c r="G1017" i="15"/>
  <c r="F1017" i="15"/>
  <c r="D1017" i="15"/>
  <c r="E1017" i="15" s="1"/>
  <c r="B1017" i="15"/>
  <c r="G1016" i="15"/>
  <c r="F1016" i="15"/>
  <c r="D1016" i="15"/>
  <c r="E1016" i="15" s="1"/>
  <c r="B1016" i="15"/>
  <c r="G1015" i="15"/>
  <c r="F1015" i="15"/>
  <c r="D1015" i="15"/>
  <c r="E1015" i="15" s="1"/>
  <c r="B1015" i="15"/>
  <c r="G1014" i="15"/>
  <c r="F1014" i="15"/>
  <c r="D1014" i="15"/>
  <c r="E1014" i="15" s="1"/>
  <c r="B1014" i="15"/>
  <c r="G1013" i="15"/>
  <c r="F1013" i="15"/>
  <c r="D1013" i="15"/>
  <c r="E1013" i="15" s="1"/>
  <c r="B1013" i="15"/>
  <c r="G1012" i="15"/>
  <c r="F1012" i="15"/>
  <c r="D1012" i="15"/>
  <c r="E1012" i="15" s="1"/>
  <c r="B1012" i="15"/>
  <c r="G1011" i="15"/>
  <c r="F1011" i="15"/>
  <c r="D1011" i="15"/>
  <c r="E1011" i="15" s="1"/>
  <c r="B1011" i="15"/>
  <c r="G1010" i="15"/>
  <c r="F1010" i="15"/>
  <c r="D1010" i="15"/>
  <c r="E1010" i="15" s="1"/>
  <c r="B1010" i="15"/>
  <c r="G1009" i="15"/>
  <c r="F1009" i="15"/>
  <c r="D1009" i="15"/>
  <c r="E1009" i="15" s="1"/>
  <c r="B1009" i="15"/>
  <c r="G1008" i="15"/>
  <c r="F1008" i="15"/>
  <c r="D1008" i="15"/>
  <c r="E1008" i="15" s="1"/>
  <c r="B1008" i="15"/>
  <c r="G1007" i="15"/>
  <c r="F1007" i="15"/>
  <c r="D1007" i="15"/>
  <c r="E1007" i="15" s="1"/>
  <c r="B1007" i="15"/>
  <c r="G1006" i="15"/>
  <c r="F1006" i="15"/>
  <c r="D1006" i="15"/>
  <c r="E1006" i="15" s="1"/>
  <c r="B1006" i="15"/>
  <c r="G1005" i="15"/>
  <c r="F1005" i="15"/>
  <c r="D1005" i="15"/>
  <c r="E1005" i="15" s="1"/>
  <c r="B1005" i="15"/>
  <c r="G997" i="15"/>
  <c r="F997" i="15"/>
  <c r="D997" i="15"/>
  <c r="E997" i="15" s="1"/>
  <c r="B997" i="15"/>
  <c r="G996" i="15"/>
  <c r="F996" i="15"/>
  <c r="D996" i="15"/>
  <c r="E996" i="15" s="1"/>
  <c r="B996" i="15"/>
  <c r="G995" i="15"/>
  <c r="F995" i="15"/>
  <c r="D995" i="15"/>
  <c r="E995" i="15" s="1"/>
  <c r="B995" i="15"/>
  <c r="G994" i="15"/>
  <c r="F994" i="15"/>
  <c r="D994" i="15"/>
  <c r="E994" i="15" s="1"/>
  <c r="B994" i="15"/>
  <c r="G993" i="15"/>
  <c r="F993" i="15"/>
  <c r="D993" i="15"/>
  <c r="E993" i="15" s="1"/>
  <c r="B993" i="15"/>
  <c r="G992" i="15"/>
  <c r="F992" i="15"/>
  <c r="D992" i="15"/>
  <c r="E992" i="15" s="1"/>
  <c r="B992" i="15"/>
  <c r="G991" i="15"/>
  <c r="F991" i="15"/>
  <c r="D991" i="15"/>
  <c r="E991" i="15" s="1"/>
  <c r="B991" i="15"/>
  <c r="G990" i="15"/>
  <c r="F990" i="15"/>
  <c r="D990" i="15"/>
  <c r="E990" i="15" s="1"/>
  <c r="B990" i="15"/>
  <c r="G989" i="15"/>
  <c r="F989" i="15"/>
  <c r="D989" i="15"/>
  <c r="E989" i="15" s="1"/>
  <c r="B989" i="15"/>
  <c r="G988" i="15"/>
  <c r="F988" i="15"/>
  <c r="D988" i="15"/>
  <c r="E988" i="15" s="1"/>
  <c r="B988" i="15"/>
  <c r="G987" i="15"/>
  <c r="F987" i="15"/>
  <c r="D987" i="15"/>
  <c r="E987" i="15" s="1"/>
  <c r="B987" i="15"/>
  <c r="G986" i="15"/>
  <c r="F986" i="15"/>
  <c r="D986" i="15"/>
  <c r="E986" i="15" s="1"/>
  <c r="B986" i="15"/>
  <c r="G985" i="15"/>
  <c r="F985" i="15"/>
  <c r="D985" i="15"/>
  <c r="E985" i="15" s="1"/>
  <c r="B985" i="15"/>
  <c r="G984" i="15"/>
  <c r="F984" i="15"/>
  <c r="D984" i="15"/>
  <c r="E984" i="15" s="1"/>
  <c r="B984" i="15"/>
  <c r="G983" i="15"/>
  <c r="F983" i="15"/>
  <c r="D983" i="15"/>
  <c r="E983" i="15" s="1"/>
  <c r="B983" i="15"/>
  <c r="G982" i="15"/>
  <c r="F982" i="15"/>
  <c r="D982" i="15"/>
  <c r="E982" i="15" s="1"/>
  <c r="B982" i="15"/>
  <c r="G981" i="15"/>
  <c r="F981" i="15"/>
  <c r="D981" i="15"/>
  <c r="E981" i="15" s="1"/>
  <c r="B981" i="15"/>
  <c r="G980" i="15"/>
  <c r="F980" i="15"/>
  <c r="D980" i="15"/>
  <c r="E980" i="15" s="1"/>
  <c r="B980" i="15"/>
  <c r="G979" i="15"/>
  <c r="F979" i="15"/>
  <c r="D979" i="15"/>
  <c r="E979" i="15" s="1"/>
  <c r="B979" i="15"/>
  <c r="G978" i="15"/>
  <c r="F978" i="15"/>
  <c r="D978" i="15"/>
  <c r="E978" i="15" s="1"/>
  <c r="B978" i="15"/>
  <c r="G977" i="15"/>
  <c r="F977" i="15"/>
  <c r="D977" i="15"/>
  <c r="E977" i="15" s="1"/>
  <c r="B977" i="15"/>
  <c r="G976" i="15"/>
  <c r="F976" i="15"/>
  <c r="D976" i="15"/>
  <c r="E976" i="15" s="1"/>
  <c r="B976" i="15"/>
  <c r="G975" i="15"/>
  <c r="F975" i="15"/>
  <c r="D975" i="15"/>
  <c r="E975" i="15" s="1"/>
  <c r="B975" i="15"/>
  <c r="G974" i="15"/>
  <c r="F974" i="15"/>
  <c r="D974" i="15"/>
  <c r="E974" i="15" s="1"/>
  <c r="B974" i="15"/>
  <c r="G973" i="15"/>
  <c r="F973" i="15"/>
  <c r="D973" i="15"/>
  <c r="E973" i="15" s="1"/>
  <c r="B973" i="15"/>
  <c r="G972" i="15"/>
  <c r="F972" i="15"/>
  <c r="D972" i="15"/>
  <c r="E972" i="15" s="1"/>
  <c r="B972" i="15"/>
  <c r="G971" i="15"/>
  <c r="F971" i="15"/>
  <c r="D971" i="15"/>
  <c r="E971" i="15" s="1"/>
  <c r="B971" i="15"/>
  <c r="G970" i="15"/>
  <c r="F970" i="15"/>
  <c r="D970" i="15"/>
  <c r="E970" i="15" s="1"/>
  <c r="B970" i="15"/>
  <c r="G969" i="15"/>
  <c r="F969" i="15"/>
  <c r="D969" i="15"/>
  <c r="E969" i="15" s="1"/>
  <c r="B969" i="15"/>
  <c r="G968" i="15"/>
  <c r="F968" i="15"/>
  <c r="D968" i="15"/>
  <c r="E968" i="15" s="1"/>
  <c r="B968" i="15"/>
  <c r="G967" i="15"/>
  <c r="F967" i="15"/>
  <c r="D967" i="15"/>
  <c r="E967" i="15" s="1"/>
  <c r="B967" i="15"/>
  <c r="G966" i="15"/>
  <c r="F966" i="15"/>
  <c r="D966" i="15"/>
  <c r="E966" i="15" s="1"/>
  <c r="B966" i="15"/>
  <c r="G965" i="15"/>
  <c r="F965" i="15"/>
  <c r="D965" i="15"/>
  <c r="E965" i="15" s="1"/>
  <c r="B965" i="15"/>
  <c r="G964" i="15"/>
  <c r="F964" i="15"/>
  <c r="D964" i="15"/>
  <c r="E964" i="15" s="1"/>
  <c r="B964" i="15"/>
  <c r="G963" i="15"/>
  <c r="F963" i="15"/>
  <c r="D963" i="15"/>
  <c r="E963" i="15" s="1"/>
  <c r="B963" i="15"/>
  <c r="G962" i="15"/>
  <c r="F962" i="15"/>
  <c r="D962" i="15"/>
  <c r="E962" i="15" s="1"/>
  <c r="B962" i="15"/>
  <c r="G954" i="15"/>
  <c r="F954" i="15"/>
  <c r="D954" i="15"/>
  <c r="E954" i="15" s="1"/>
  <c r="B954" i="15"/>
  <c r="G953" i="15"/>
  <c r="F953" i="15"/>
  <c r="D953" i="15"/>
  <c r="E953" i="15" s="1"/>
  <c r="B953" i="15"/>
  <c r="G952" i="15"/>
  <c r="F952" i="15"/>
  <c r="D952" i="15"/>
  <c r="E952" i="15" s="1"/>
  <c r="B952" i="15"/>
  <c r="G951" i="15"/>
  <c r="F951" i="15"/>
  <c r="D951" i="15"/>
  <c r="E951" i="15" s="1"/>
  <c r="B951" i="15"/>
  <c r="G950" i="15"/>
  <c r="F950" i="15"/>
  <c r="D950" i="15"/>
  <c r="E950" i="15" s="1"/>
  <c r="B950" i="15"/>
  <c r="G949" i="15"/>
  <c r="F949" i="15"/>
  <c r="D949" i="15"/>
  <c r="E949" i="15" s="1"/>
  <c r="B949" i="15"/>
  <c r="G948" i="15"/>
  <c r="F948" i="15"/>
  <c r="D948" i="15"/>
  <c r="E948" i="15" s="1"/>
  <c r="B948" i="15"/>
  <c r="G947" i="15"/>
  <c r="F947" i="15"/>
  <c r="D947" i="15"/>
  <c r="E947" i="15" s="1"/>
  <c r="B947" i="15"/>
  <c r="G946" i="15"/>
  <c r="F946" i="15"/>
  <c r="D946" i="15"/>
  <c r="E946" i="15" s="1"/>
  <c r="B946" i="15"/>
  <c r="G945" i="15"/>
  <c r="F945" i="15"/>
  <c r="D945" i="15"/>
  <c r="E945" i="15" s="1"/>
  <c r="B945" i="15"/>
  <c r="G944" i="15"/>
  <c r="F944" i="15"/>
  <c r="D944" i="15"/>
  <c r="E944" i="15" s="1"/>
  <c r="B944" i="15"/>
  <c r="G943" i="15"/>
  <c r="F943" i="15"/>
  <c r="D943" i="15"/>
  <c r="E943" i="15" s="1"/>
  <c r="B943" i="15"/>
  <c r="G942" i="15"/>
  <c r="F942" i="15"/>
  <c r="D942" i="15"/>
  <c r="E942" i="15" s="1"/>
  <c r="B942" i="15"/>
  <c r="G941" i="15"/>
  <c r="F941" i="15"/>
  <c r="D941" i="15"/>
  <c r="E941" i="15" s="1"/>
  <c r="B941" i="15"/>
  <c r="G940" i="15"/>
  <c r="F940" i="15"/>
  <c r="D940" i="15"/>
  <c r="E940" i="15" s="1"/>
  <c r="B940" i="15"/>
  <c r="G939" i="15"/>
  <c r="F939" i="15"/>
  <c r="D939" i="15"/>
  <c r="E939" i="15" s="1"/>
  <c r="B939" i="15"/>
  <c r="G938" i="15"/>
  <c r="F938" i="15"/>
  <c r="D938" i="15"/>
  <c r="E938" i="15" s="1"/>
  <c r="B938" i="15"/>
  <c r="G937" i="15"/>
  <c r="F937" i="15"/>
  <c r="D937" i="15"/>
  <c r="E937" i="15" s="1"/>
  <c r="B937" i="15"/>
  <c r="G936" i="15"/>
  <c r="F936" i="15"/>
  <c r="D936" i="15"/>
  <c r="E936" i="15" s="1"/>
  <c r="B936" i="15"/>
  <c r="G935" i="15"/>
  <c r="F935" i="15"/>
  <c r="D935" i="15"/>
  <c r="E935" i="15" s="1"/>
  <c r="B935" i="15"/>
  <c r="G934" i="15"/>
  <c r="F934" i="15"/>
  <c r="D934" i="15"/>
  <c r="E934" i="15" s="1"/>
  <c r="B934" i="15"/>
  <c r="G933" i="15"/>
  <c r="F933" i="15"/>
  <c r="D933" i="15"/>
  <c r="E933" i="15" s="1"/>
  <c r="B933" i="15"/>
  <c r="G932" i="15"/>
  <c r="F932" i="15"/>
  <c r="D932" i="15"/>
  <c r="E932" i="15" s="1"/>
  <c r="B932" i="15"/>
  <c r="G931" i="15"/>
  <c r="F931" i="15"/>
  <c r="D931" i="15"/>
  <c r="E931" i="15" s="1"/>
  <c r="B931" i="15"/>
  <c r="G930" i="15"/>
  <c r="F930" i="15"/>
  <c r="D930" i="15"/>
  <c r="E930" i="15" s="1"/>
  <c r="B930" i="15"/>
  <c r="G929" i="15"/>
  <c r="F929" i="15"/>
  <c r="D929" i="15"/>
  <c r="E929" i="15" s="1"/>
  <c r="B929" i="15"/>
  <c r="G928" i="15"/>
  <c r="F928" i="15"/>
  <c r="D928" i="15"/>
  <c r="E928" i="15" s="1"/>
  <c r="B928" i="15"/>
  <c r="G927" i="15"/>
  <c r="F927" i="15"/>
  <c r="D927" i="15"/>
  <c r="E927" i="15" s="1"/>
  <c r="B927" i="15"/>
  <c r="G926" i="15"/>
  <c r="F926" i="15"/>
  <c r="D926" i="15"/>
  <c r="E926" i="15" s="1"/>
  <c r="B926" i="15"/>
  <c r="G925" i="15"/>
  <c r="F925" i="15"/>
  <c r="D925" i="15"/>
  <c r="E925" i="15" s="1"/>
  <c r="B925" i="15"/>
  <c r="G924" i="15"/>
  <c r="F924" i="15"/>
  <c r="D924" i="15"/>
  <c r="E924" i="15" s="1"/>
  <c r="B924" i="15"/>
  <c r="G923" i="15"/>
  <c r="F923" i="15"/>
  <c r="D923" i="15"/>
  <c r="E923" i="15" s="1"/>
  <c r="B923" i="15"/>
  <c r="G922" i="15"/>
  <c r="F922" i="15"/>
  <c r="D922" i="15"/>
  <c r="E922" i="15" s="1"/>
  <c r="B922" i="15"/>
  <c r="G921" i="15"/>
  <c r="F921" i="15"/>
  <c r="D921" i="15"/>
  <c r="E921" i="15" s="1"/>
  <c r="B921" i="15"/>
  <c r="G920" i="15"/>
  <c r="F920" i="15"/>
  <c r="D920" i="15"/>
  <c r="E920" i="15" s="1"/>
  <c r="B920" i="15"/>
  <c r="G919" i="15"/>
  <c r="F919" i="15"/>
  <c r="D919" i="15"/>
  <c r="E919" i="15" s="1"/>
  <c r="B919" i="15"/>
  <c r="G911" i="15"/>
  <c r="F911" i="15"/>
  <c r="D911" i="15"/>
  <c r="E911" i="15" s="1"/>
  <c r="B911" i="15"/>
  <c r="G910" i="15"/>
  <c r="F910" i="15"/>
  <c r="D910" i="15"/>
  <c r="E910" i="15" s="1"/>
  <c r="B910" i="15"/>
  <c r="G909" i="15"/>
  <c r="F909" i="15"/>
  <c r="D909" i="15"/>
  <c r="E909" i="15" s="1"/>
  <c r="B909" i="15"/>
  <c r="G908" i="15"/>
  <c r="F908" i="15"/>
  <c r="D908" i="15"/>
  <c r="E908" i="15" s="1"/>
  <c r="B908" i="15"/>
  <c r="G907" i="15"/>
  <c r="F907" i="15"/>
  <c r="D907" i="15"/>
  <c r="E907" i="15" s="1"/>
  <c r="B907" i="15"/>
  <c r="G906" i="15"/>
  <c r="F906" i="15"/>
  <c r="D906" i="15"/>
  <c r="E906" i="15" s="1"/>
  <c r="B906" i="15"/>
  <c r="G905" i="15"/>
  <c r="F905" i="15"/>
  <c r="D905" i="15"/>
  <c r="E905" i="15" s="1"/>
  <c r="B905" i="15"/>
  <c r="G904" i="15"/>
  <c r="F904" i="15"/>
  <c r="D904" i="15"/>
  <c r="E904" i="15" s="1"/>
  <c r="B904" i="15"/>
  <c r="G903" i="15"/>
  <c r="F903" i="15"/>
  <c r="D903" i="15"/>
  <c r="E903" i="15" s="1"/>
  <c r="B903" i="15"/>
  <c r="G902" i="15"/>
  <c r="F902" i="15"/>
  <c r="D902" i="15"/>
  <c r="E902" i="15" s="1"/>
  <c r="B902" i="15"/>
  <c r="G901" i="15"/>
  <c r="F901" i="15"/>
  <c r="D901" i="15"/>
  <c r="E901" i="15" s="1"/>
  <c r="B901" i="15"/>
  <c r="G900" i="15"/>
  <c r="F900" i="15"/>
  <c r="D900" i="15"/>
  <c r="E900" i="15" s="1"/>
  <c r="B900" i="15"/>
  <c r="G899" i="15"/>
  <c r="F899" i="15"/>
  <c r="D899" i="15"/>
  <c r="E899" i="15" s="1"/>
  <c r="B899" i="15"/>
  <c r="G898" i="15"/>
  <c r="F898" i="15"/>
  <c r="D898" i="15"/>
  <c r="E898" i="15" s="1"/>
  <c r="B898" i="15"/>
  <c r="G897" i="15"/>
  <c r="F897" i="15"/>
  <c r="D897" i="15"/>
  <c r="E897" i="15" s="1"/>
  <c r="B897" i="15"/>
  <c r="G896" i="15"/>
  <c r="F896" i="15"/>
  <c r="D896" i="15"/>
  <c r="E896" i="15" s="1"/>
  <c r="B896" i="15"/>
  <c r="G895" i="15"/>
  <c r="F895" i="15"/>
  <c r="D895" i="15"/>
  <c r="E895" i="15" s="1"/>
  <c r="B895" i="15"/>
  <c r="G894" i="15"/>
  <c r="F894" i="15"/>
  <c r="D894" i="15"/>
  <c r="E894" i="15" s="1"/>
  <c r="B894" i="15"/>
  <c r="G893" i="15"/>
  <c r="F893" i="15"/>
  <c r="D893" i="15"/>
  <c r="E893" i="15" s="1"/>
  <c r="B893" i="15"/>
  <c r="G892" i="15"/>
  <c r="F892" i="15"/>
  <c r="D892" i="15"/>
  <c r="E892" i="15" s="1"/>
  <c r="B892" i="15"/>
  <c r="G891" i="15"/>
  <c r="F891" i="15"/>
  <c r="D891" i="15"/>
  <c r="E891" i="15" s="1"/>
  <c r="B891" i="15"/>
  <c r="G890" i="15"/>
  <c r="F890" i="15"/>
  <c r="D890" i="15"/>
  <c r="E890" i="15" s="1"/>
  <c r="B890" i="15"/>
  <c r="G889" i="15"/>
  <c r="F889" i="15"/>
  <c r="D889" i="15"/>
  <c r="E889" i="15" s="1"/>
  <c r="B889" i="15"/>
  <c r="G888" i="15"/>
  <c r="F888" i="15"/>
  <c r="D888" i="15"/>
  <c r="E888" i="15" s="1"/>
  <c r="B888" i="15"/>
  <c r="G887" i="15"/>
  <c r="F887" i="15"/>
  <c r="D887" i="15"/>
  <c r="E887" i="15" s="1"/>
  <c r="B887" i="15"/>
  <c r="G886" i="15"/>
  <c r="F886" i="15"/>
  <c r="D886" i="15"/>
  <c r="E886" i="15" s="1"/>
  <c r="B886" i="15"/>
  <c r="G885" i="15"/>
  <c r="F885" i="15"/>
  <c r="D885" i="15"/>
  <c r="E885" i="15" s="1"/>
  <c r="B885" i="15"/>
  <c r="G884" i="15"/>
  <c r="F884" i="15"/>
  <c r="D884" i="15"/>
  <c r="E884" i="15" s="1"/>
  <c r="B884" i="15"/>
  <c r="G883" i="15"/>
  <c r="F883" i="15"/>
  <c r="D883" i="15"/>
  <c r="E883" i="15" s="1"/>
  <c r="B883" i="15"/>
  <c r="G882" i="15"/>
  <c r="F882" i="15"/>
  <c r="D882" i="15"/>
  <c r="E882" i="15" s="1"/>
  <c r="B882" i="15"/>
  <c r="G881" i="15"/>
  <c r="F881" i="15"/>
  <c r="D881" i="15"/>
  <c r="E881" i="15" s="1"/>
  <c r="B881" i="15"/>
  <c r="G880" i="15"/>
  <c r="F880" i="15"/>
  <c r="D880" i="15"/>
  <c r="E880" i="15" s="1"/>
  <c r="B880" i="15"/>
  <c r="G879" i="15"/>
  <c r="F879" i="15"/>
  <c r="D879" i="15"/>
  <c r="E879" i="15" s="1"/>
  <c r="B879" i="15"/>
  <c r="G878" i="15"/>
  <c r="F878" i="15"/>
  <c r="D878" i="15"/>
  <c r="E878" i="15" s="1"/>
  <c r="B878" i="15"/>
  <c r="G877" i="15"/>
  <c r="F877" i="15"/>
  <c r="D877" i="15"/>
  <c r="E877" i="15" s="1"/>
  <c r="B877" i="15"/>
  <c r="G876" i="15"/>
  <c r="F876" i="15"/>
  <c r="D876" i="15"/>
  <c r="E876" i="15" s="1"/>
  <c r="B876" i="15"/>
  <c r="G868" i="15"/>
  <c r="F868" i="15"/>
  <c r="D868" i="15"/>
  <c r="E868" i="15" s="1"/>
  <c r="B868" i="15"/>
  <c r="G867" i="15"/>
  <c r="F867" i="15"/>
  <c r="D867" i="15"/>
  <c r="E867" i="15" s="1"/>
  <c r="B867" i="15"/>
  <c r="G866" i="15"/>
  <c r="F866" i="15"/>
  <c r="D866" i="15"/>
  <c r="E866" i="15" s="1"/>
  <c r="B866" i="15"/>
  <c r="G865" i="15"/>
  <c r="F865" i="15"/>
  <c r="D865" i="15"/>
  <c r="E865" i="15" s="1"/>
  <c r="B865" i="15"/>
  <c r="G864" i="15"/>
  <c r="F864" i="15"/>
  <c r="D864" i="15"/>
  <c r="E864" i="15" s="1"/>
  <c r="B864" i="15"/>
  <c r="G863" i="15"/>
  <c r="F863" i="15"/>
  <c r="D863" i="15"/>
  <c r="E863" i="15" s="1"/>
  <c r="B863" i="15"/>
  <c r="G862" i="15"/>
  <c r="F862" i="15"/>
  <c r="D862" i="15"/>
  <c r="E862" i="15" s="1"/>
  <c r="B862" i="15"/>
  <c r="G861" i="15"/>
  <c r="F861" i="15"/>
  <c r="D861" i="15"/>
  <c r="E861" i="15" s="1"/>
  <c r="B861" i="15"/>
  <c r="G860" i="15"/>
  <c r="F860" i="15"/>
  <c r="D860" i="15"/>
  <c r="E860" i="15" s="1"/>
  <c r="B860" i="15"/>
  <c r="G859" i="15"/>
  <c r="F859" i="15"/>
  <c r="D859" i="15"/>
  <c r="E859" i="15" s="1"/>
  <c r="B859" i="15"/>
  <c r="G858" i="15"/>
  <c r="F858" i="15"/>
  <c r="D858" i="15"/>
  <c r="E858" i="15" s="1"/>
  <c r="B858" i="15"/>
  <c r="G857" i="15"/>
  <c r="F857" i="15"/>
  <c r="D857" i="15"/>
  <c r="E857" i="15" s="1"/>
  <c r="B857" i="15"/>
  <c r="G856" i="15"/>
  <c r="F856" i="15"/>
  <c r="D856" i="15"/>
  <c r="E856" i="15" s="1"/>
  <c r="B856" i="15"/>
  <c r="G855" i="15"/>
  <c r="F855" i="15"/>
  <c r="D855" i="15"/>
  <c r="E855" i="15" s="1"/>
  <c r="B855" i="15"/>
  <c r="G854" i="15"/>
  <c r="F854" i="15"/>
  <c r="D854" i="15"/>
  <c r="E854" i="15" s="1"/>
  <c r="B854" i="15"/>
  <c r="G853" i="15"/>
  <c r="F853" i="15"/>
  <c r="D853" i="15"/>
  <c r="E853" i="15" s="1"/>
  <c r="B853" i="15"/>
  <c r="G852" i="15"/>
  <c r="F852" i="15"/>
  <c r="D852" i="15"/>
  <c r="E852" i="15" s="1"/>
  <c r="B852" i="15"/>
  <c r="G851" i="15"/>
  <c r="F851" i="15"/>
  <c r="D851" i="15"/>
  <c r="E851" i="15" s="1"/>
  <c r="B851" i="15"/>
  <c r="G850" i="15"/>
  <c r="F850" i="15"/>
  <c r="D850" i="15"/>
  <c r="E850" i="15" s="1"/>
  <c r="B850" i="15"/>
  <c r="G849" i="15"/>
  <c r="F849" i="15"/>
  <c r="D849" i="15"/>
  <c r="E849" i="15" s="1"/>
  <c r="B849" i="15"/>
  <c r="G848" i="15"/>
  <c r="F848" i="15"/>
  <c r="D848" i="15"/>
  <c r="E848" i="15" s="1"/>
  <c r="B848" i="15"/>
  <c r="G847" i="15"/>
  <c r="F847" i="15"/>
  <c r="D847" i="15"/>
  <c r="E847" i="15" s="1"/>
  <c r="B847" i="15"/>
  <c r="G846" i="15"/>
  <c r="F846" i="15"/>
  <c r="D846" i="15"/>
  <c r="E846" i="15" s="1"/>
  <c r="B846" i="15"/>
  <c r="G845" i="15"/>
  <c r="F845" i="15"/>
  <c r="D845" i="15"/>
  <c r="E845" i="15" s="1"/>
  <c r="B845" i="15"/>
  <c r="G844" i="15"/>
  <c r="F844" i="15"/>
  <c r="D844" i="15"/>
  <c r="E844" i="15" s="1"/>
  <c r="B844" i="15"/>
  <c r="G843" i="15"/>
  <c r="F843" i="15"/>
  <c r="D843" i="15"/>
  <c r="E843" i="15" s="1"/>
  <c r="B843" i="15"/>
  <c r="G842" i="15"/>
  <c r="F842" i="15"/>
  <c r="D842" i="15"/>
  <c r="E842" i="15" s="1"/>
  <c r="B842" i="15"/>
  <c r="G841" i="15"/>
  <c r="F841" i="15"/>
  <c r="D841" i="15"/>
  <c r="E841" i="15" s="1"/>
  <c r="B841" i="15"/>
  <c r="G840" i="15"/>
  <c r="F840" i="15"/>
  <c r="D840" i="15"/>
  <c r="E840" i="15" s="1"/>
  <c r="B840" i="15"/>
  <c r="G839" i="15"/>
  <c r="F839" i="15"/>
  <c r="D839" i="15"/>
  <c r="E839" i="15" s="1"/>
  <c r="B839" i="15"/>
  <c r="G838" i="15"/>
  <c r="F838" i="15"/>
  <c r="D838" i="15"/>
  <c r="E838" i="15" s="1"/>
  <c r="B838" i="15"/>
  <c r="G837" i="15"/>
  <c r="F837" i="15"/>
  <c r="D837" i="15"/>
  <c r="E837" i="15" s="1"/>
  <c r="B837" i="15"/>
  <c r="G836" i="15"/>
  <c r="F836" i="15"/>
  <c r="D836" i="15"/>
  <c r="E836" i="15" s="1"/>
  <c r="B836" i="15"/>
  <c r="G835" i="15"/>
  <c r="F835" i="15"/>
  <c r="D835" i="15"/>
  <c r="E835" i="15" s="1"/>
  <c r="B835" i="15"/>
  <c r="G834" i="15"/>
  <c r="F834" i="15"/>
  <c r="D834" i="15"/>
  <c r="E834" i="15" s="1"/>
  <c r="B834" i="15"/>
  <c r="G833" i="15"/>
  <c r="F833" i="15"/>
  <c r="D833" i="15"/>
  <c r="E833" i="15" s="1"/>
  <c r="B833" i="15"/>
  <c r="G825" i="15"/>
  <c r="F825" i="15"/>
  <c r="D825" i="15"/>
  <c r="E825" i="15" s="1"/>
  <c r="B825" i="15"/>
  <c r="G824" i="15"/>
  <c r="F824" i="15"/>
  <c r="D824" i="15"/>
  <c r="E824" i="15" s="1"/>
  <c r="B824" i="15"/>
  <c r="G823" i="15"/>
  <c r="F823" i="15"/>
  <c r="D823" i="15"/>
  <c r="E823" i="15" s="1"/>
  <c r="B823" i="15"/>
  <c r="G822" i="15"/>
  <c r="F822" i="15"/>
  <c r="D822" i="15"/>
  <c r="E822" i="15" s="1"/>
  <c r="B822" i="15"/>
  <c r="G821" i="15"/>
  <c r="F821" i="15"/>
  <c r="D821" i="15"/>
  <c r="E821" i="15" s="1"/>
  <c r="B821" i="15"/>
  <c r="G820" i="15"/>
  <c r="F820" i="15"/>
  <c r="D820" i="15"/>
  <c r="E820" i="15" s="1"/>
  <c r="B820" i="15"/>
  <c r="G819" i="15"/>
  <c r="F819" i="15"/>
  <c r="D819" i="15"/>
  <c r="E819" i="15" s="1"/>
  <c r="B819" i="15"/>
  <c r="G818" i="15"/>
  <c r="F818" i="15"/>
  <c r="D818" i="15"/>
  <c r="E818" i="15" s="1"/>
  <c r="B818" i="15"/>
  <c r="G817" i="15"/>
  <c r="F817" i="15"/>
  <c r="D817" i="15"/>
  <c r="E817" i="15" s="1"/>
  <c r="B817" i="15"/>
  <c r="G816" i="15"/>
  <c r="F816" i="15"/>
  <c r="D816" i="15"/>
  <c r="E816" i="15" s="1"/>
  <c r="B816" i="15"/>
  <c r="G815" i="15"/>
  <c r="F815" i="15"/>
  <c r="D815" i="15"/>
  <c r="E815" i="15" s="1"/>
  <c r="B815" i="15"/>
  <c r="G814" i="15"/>
  <c r="F814" i="15"/>
  <c r="D814" i="15"/>
  <c r="E814" i="15" s="1"/>
  <c r="B814" i="15"/>
  <c r="G813" i="15"/>
  <c r="F813" i="15"/>
  <c r="D813" i="15"/>
  <c r="E813" i="15" s="1"/>
  <c r="B813" i="15"/>
  <c r="G812" i="15"/>
  <c r="F812" i="15"/>
  <c r="D812" i="15"/>
  <c r="E812" i="15" s="1"/>
  <c r="B812" i="15"/>
  <c r="G811" i="15"/>
  <c r="F811" i="15"/>
  <c r="D811" i="15"/>
  <c r="E811" i="15" s="1"/>
  <c r="B811" i="15"/>
  <c r="G810" i="15"/>
  <c r="F810" i="15"/>
  <c r="D810" i="15"/>
  <c r="E810" i="15" s="1"/>
  <c r="B810" i="15"/>
  <c r="G809" i="15"/>
  <c r="F809" i="15"/>
  <c r="D809" i="15"/>
  <c r="E809" i="15" s="1"/>
  <c r="B809" i="15"/>
  <c r="G808" i="15"/>
  <c r="F808" i="15"/>
  <c r="D808" i="15"/>
  <c r="E808" i="15" s="1"/>
  <c r="B808" i="15"/>
  <c r="G807" i="15"/>
  <c r="F807" i="15"/>
  <c r="D807" i="15"/>
  <c r="E807" i="15" s="1"/>
  <c r="B807" i="15"/>
  <c r="G806" i="15"/>
  <c r="F806" i="15"/>
  <c r="D806" i="15"/>
  <c r="E806" i="15" s="1"/>
  <c r="B806" i="15"/>
  <c r="G805" i="15"/>
  <c r="F805" i="15"/>
  <c r="D805" i="15"/>
  <c r="E805" i="15" s="1"/>
  <c r="B805" i="15"/>
  <c r="G804" i="15"/>
  <c r="F804" i="15"/>
  <c r="D804" i="15"/>
  <c r="E804" i="15" s="1"/>
  <c r="B804" i="15"/>
  <c r="G803" i="15"/>
  <c r="F803" i="15"/>
  <c r="D803" i="15"/>
  <c r="E803" i="15" s="1"/>
  <c r="B803" i="15"/>
  <c r="G802" i="15"/>
  <c r="F802" i="15"/>
  <c r="D802" i="15"/>
  <c r="E802" i="15" s="1"/>
  <c r="B802" i="15"/>
  <c r="G801" i="15"/>
  <c r="F801" i="15"/>
  <c r="D801" i="15"/>
  <c r="E801" i="15" s="1"/>
  <c r="B801" i="15"/>
  <c r="G800" i="15"/>
  <c r="F800" i="15"/>
  <c r="D800" i="15"/>
  <c r="E800" i="15" s="1"/>
  <c r="B800" i="15"/>
  <c r="G799" i="15"/>
  <c r="F799" i="15"/>
  <c r="D799" i="15"/>
  <c r="E799" i="15" s="1"/>
  <c r="B799" i="15"/>
  <c r="G798" i="15"/>
  <c r="F798" i="15"/>
  <c r="D798" i="15"/>
  <c r="E798" i="15" s="1"/>
  <c r="B798" i="15"/>
  <c r="G797" i="15"/>
  <c r="F797" i="15"/>
  <c r="D797" i="15"/>
  <c r="E797" i="15" s="1"/>
  <c r="B797" i="15"/>
  <c r="G796" i="15"/>
  <c r="F796" i="15"/>
  <c r="D796" i="15"/>
  <c r="E796" i="15" s="1"/>
  <c r="B796" i="15"/>
  <c r="G795" i="15"/>
  <c r="F795" i="15"/>
  <c r="D795" i="15"/>
  <c r="E795" i="15" s="1"/>
  <c r="B795" i="15"/>
  <c r="G794" i="15"/>
  <c r="F794" i="15"/>
  <c r="D794" i="15"/>
  <c r="E794" i="15" s="1"/>
  <c r="B794" i="15"/>
  <c r="G793" i="15"/>
  <c r="F793" i="15"/>
  <c r="D793" i="15"/>
  <c r="E793" i="15" s="1"/>
  <c r="B793" i="15"/>
  <c r="G792" i="15"/>
  <c r="F792" i="15"/>
  <c r="D792" i="15"/>
  <c r="E792" i="15" s="1"/>
  <c r="B792" i="15"/>
  <c r="G791" i="15"/>
  <c r="F791" i="15"/>
  <c r="D791" i="15"/>
  <c r="E791" i="15" s="1"/>
  <c r="B791" i="15"/>
  <c r="G790" i="15"/>
  <c r="F790" i="15"/>
  <c r="D790" i="15"/>
  <c r="E790" i="15" s="1"/>
  <c r="B790" i="15"/>
  <c r="G782" i="15"/>
  <c r="F782" i="15"/>
  <c r="D782" i="15"/>
  <c r="E782" i="15" s="1"/>
  <c r="B782" i="15"/>
  <c r="G781" i="15"/>
  <c r="F781" i="15"/>
  <c r="D781" i="15"/>
  <c r="E781" i="15" s="1"/>
  <c r="B781" i="15"/>
  <c r="G780" i="15"/>
  <c r="F780" i="15"/>
  <c r="D780" i="15"/>
  <c r="E780" i="15" s="1"/>
  <c r="B780" i="15"/>
  <c r="G779" i="15"/>
  <c r="F779" i="15"/>
  <c r="D779" i="15"/>
  <c r="E779" i="15" s="1"/>
  <c r="B779" i="15"/>
  <c r="G778" i="15"/>
  <c r="F778" i="15"/>
  <c r="D778" i="15"/>
  <c r="E778" i="15" s="1"/>
  <c r="B778" i="15"/>
  <c r="G777" i="15"/>
  <c r="F777" i="15"/>
  <c r="D777" i="15"/>
  <c r="E777" i="15" s="1"/>
  <c r="B777" i="15"/>
  <c r="G776" i="15"/>
  <c r="F776" i="15"/>
  <c r="D776" i="15"/>
  <c r="E776" i="15" s="1"/>
  <c r="B776" i="15"/>
  <c r="G775" i="15"/>
  <c r="F775" i="15"/>
  <c r="D775" i="15"/>
  <c r="E775" i="15" s="1"/>
  <c r="B775" i="15"/>
  <c r="G774" i="15"/>
  <c r="F774" i="15"/>
  <c r="D774" i="15"/>
  <c r="E774" i="15" s="1"/>
  <c r="B774" i="15"/>
  <c r="G773" i="15"/>
  <c r="F773" i="15"/>
  <c r="D773" i="15"/>
  <c r="E773" i="15" s="1"/>
  <c r="B773" i="15"/>
  <c r="G772" i="15"/>
  <c r="F772" i="15"/>
  <c r="D772" i="15"/>
  <c r="E772" i="15" s="1"/>
  <c r="B772" i="15"/>
  <c r="G771" i="15"/>
  <c r="F771" i="15"/>
  <c r="D771" i="15"/>
  <c r="E771" i="15" s="1"/>
  <c r="B771" i="15"/>
  <c r="G770" i="15"/>
  <c r="F770" i="15"/>
  <c r="D770" i="15"/>
  <c r="E770" i="15" s="1"/>
  <c r="B770" i="15"/>
  <c r="G769" i="15"/>
  <c r="F769" i="15"/>
  <c r="D769" i="15"/>
  <c r="E769" i="15" s="1"/>
  <c r="B769" i="15"/>
  <c r="G768" i="15"/>
  <c r="F768" i="15"/>
  <c r="D768" i="15"/>
  <c r="E768" i="15" s="1"/>
  <c r="B768" i="15"/>
  <c r="G767" i="15"/>
  <c r="F767" i="15"/>
  <c r="D767" i="15"/>
  <c r="E767" i="15" s="1"/>
  <c r="B767" i="15"/>
  <c r="G766" i="15"/>
  <c r="F766" i="15"/>
  <c r="D766" i="15"/>
  <c r="E766" i="15" s="1"/>
  <c r="B766" i="15"/>
  <c r="G765" i="15"/>
  <c r="F765" i="15"/>
  <c r="D765" i="15"/>
  <c r="E765" i="15" s="1"/>
  <c r="B765" i="15"/>
  <c r="G764" i="15"/>
  <c r="F764" i="15"/>
  <c r="D764" i="15"/>
  <c r="E764" i="15" s="1"/>
  <c r="B764" i="15"/>
  <c r="G763" i="15"/>
  <c r="F763" i="15"/>
  <c r="D763" i="15"/>
  <c r="E763" i="15" s="1"/>
  <c r="B763" i="15"/>
  <c r="G762" i="15"/>
  <c r="F762" i="15"/>
  <c r="D762" i="15"/>
  <c r="E762" i="15" s="1"/>
  <c r="B762" i="15"/>
  <c r="G761" i="15"/>
  <c r="F761" i="15"/>
  <c r="D761" i="15"/>
  <c r="E761" i="15" s="1"/>
  <c r="B761" i="15"/>
  <c r="G760" i="15"/>
  <c r="F760" i="15"/>
  <c r="D760" i="15"/>
  <c r="E760" i="15" s="1"/>
  <c r="B760" i="15"/>
  <c r="G759" i="15"/>
  <c r="F759" i="15"/>
  <c r="D759" i="15"/>
  <c r="E759" i="15" s="1"/>
  <c r="B759" i="15"/>
  <c r="G758" i="15"/>
  <c r="F758" i="15"/>
  <c r="D758" i="15"/>
  <c r="E758" i="15" s="1"/>
  <c r="B758" i="15"/>
  <c r="G757" i="15"/>
  <c r="F757" i="15"/>
  <c r="D757" i="15"/>
  <c r="E757" i="15" s="1"/>
  <c r="B757" i="15"/>
  <c r="G756" i="15"/>
  <c r="F756" i="15"/>
  <c r="D756" i="15"/>
  <c r="E756" i="15" s="1"/>
  <c r="B756" i="15"/>
  <c r="G755" i="15"/>
  <c r="F755" i="15"/>
  <c r="D755" i="15"/>
  <c r="E755" i="15" s="1"/>
  <c r="B755" i="15"/>
  <c r="G754" i="15"/>
  <c r="F754" i="15"/>
  <c r="D754" i="15"/>
  <c r="E754" i="15" s="1"/>
  <c r="B754" i="15"/>
  <c r="G753" i="15"/>
  <c r="F753" i="15"/>
  <c r="D753" i="15"/>
  <c r="E753" i="15" s="1"/>
  <c r="B753" i="15"/>
  <c r="G752" i="15"/>
  <c r="F752" i="15"/>
  <c r="D752" i="15"/>
  <c r="E752" i="15" s="1"/>
  <c r="B752" i="15"/>
  <c r="G751" i="15"/>
  <c r="F751" i="15"/>
  <c r="D751" i="15"/>
  <c r="E751" i="15" s="1"/>
  <c r="B751" i="15"/>
  <c r="G750" i="15"/>
  <c r="F750" i="15"/>
  <c r="D750" i="15"/>
  <c r="E750" i="15" s="1"/>
  <c r="B750" i="15"/>
  <c r="G749" i="15"/>
  <c r="F749" i="15"/>
  <c r="D749" i="15"/>
  <c r="E749" i="15" s="1"/>
  <c r="B749" i="15"/>
  <c r="G748" i="15"/>
  <c r="F748" i="15"/>
  <c r="D748" i="15"/>
  <c r="E748" i="15" s="1"/>
  <c r="B748" i="15"/>
  <c r="G747" i="15"/>
  <c r="F747" i="15"/>
  <c r="D747" i="15"/>
  <c r="E747" i="15" s="1"/>
  <c r="B747" i="15"/>
  <c r="G739" i="15"/>
  <c r="F739" i="15"/>
  <c r="D739" i="15"/>
  <c r="E739" i="15" s="1"/>
  <c r="B739" i="15"/>
  <c r="G738" i="15"/>
  <c r="F738" i="15"/>
  <c r="D738" i="15"/>
  <c r="E738" i="15" s="1"/>
  <c r="B738" i="15"/>
  <c r="G737" i="15"/>
  <c r="F737" i="15"/>
  <c r="D737" i="15"/>
  <c r="E737" i="15" s="1"/>
  <c r="B737" i="15"/>
  <c r="G736" i="15"/>
  <c r="F736" i="15"/>
  <c r="D736" i="15"/>
  <c r="E736" i="15" s="1"/>
  <c r="B736" i="15"/>
  <c r="G735" i="15"/>
  <c r="F735" i="15"/>
  <c r="D735" i="15"/>
  <c r="E735" i="15" s="1"/>
  <c r="B735" i="15"/>
  <c r="G734" i="15"/>
  <c r="F734" i="15"/>
  <c r="D734" i="15"/>
  <c r="E734" i="15" s="1"/>
  <c r="B734" i="15"/>
  <c r="G733" i="15"/>
  <c r="F733" i="15"/>
  <c r="D733" i="15"/>
  <c r="E733" i="15" s="1"/>
  <c r="B733" i="15"/>
  <c r="G732" i="15"/>
  <c r="F732" i="15"/>
  <c r="D732" i="15"/>
  <c r="E732" i="15" s="1"/>
  <c r="B732" i="15"/>
  <c r="G731" i="15"/>
  <c r="F731" i="15"/>
  <c r="D731" i="15"/>
  <c r="E731" i="15" s="1"/>
  <c r="B731" i="15"/>
  <c r="G730" i="15"/>
  <c r="F730" i="15"/>
  <c r="D730" i="15"/>
  <c r="E730" i="15" s="1"/>
  <c r="B730" i="15"/>
  <c r="G729" i="15"/>
  <c r="F729" i="15"/>
  <c r="D729" i="15"/>
  <c r="E729" i="15" s="1"/>
  <c r="B729" i="15"/>
  <c r="G728" i="15"/>
  <c r="F728" i="15"/>
  <c r="D728" i="15"/>
  <c r="E728" i="15" s="1"/>
  <c r="B728" i="15"/>
  <c r="G727" i="15"/>
  <c r="F727" i="15"/>
  <c r="D727" i="15"/>
  <c r="E727" i="15" s="1"/>
  <c r="B727" i="15"/>
  <c r="G726" i="15"/>
  <c r="F726" i="15"/>
  <c r="D726" i="15"/>
  <c r="E726" i="15" s="1"/>
  <c r="B726" i="15"/>
  <c r="G725" i="15"/>
  <c r="F725" i="15"/>
  <c r="D725" i="15"/>
  <c r="E725" i="15" s="1"/>
  <c r="B725" i="15"/>
  <c r="G724" i="15"/>
  <c r="F724" i="15"/>
  <c r="D724" i="15"/>
  <c r="E724" i="15" s="1"/>
  <c r="B724" i="15"/>
  <c r="G723" i="15"/>
  <c r="F723" i="15"/>
  <c r="D723" i="15"/>
  <c r="E723" i="15" s="1"/>
  <c r="B723" i="15"/>
  <c r="G722" i="15"/>
  <c r="F722" i="15"/>
  <c r="D722" i="15"/>
  <c r="E722" i="15" s="1"/>
  <c r="B722" i="15"/>
  <c r="G721" i="15"/>
  <c r="F721" i="15"/>
  <c r="D721" i="15"/>
  <c r="E721" i="15" s="1"/>
  <c r="B721" i="15"/>
  <c r="G720" i="15"/>
  <c r="F720" i="15"/>
  <c r="D720" i="15"/>
  <c r="E720" i="15" s="1"/>
  <c r="B720" i="15"/>
  <c r="G719" i="15"/>
  <c r="F719" i="15"/>
  <c r="D719" i="15"/>
  <c r="E719" i="15" s="1"/>
  <c r="B719" i="15"/>
  <c r="G718" i="15"/>
  <c r="F718" i="15"/>
  <c r="D718" i="15"/>
  <c r="E718" i="15" s="1"/>
  <c r="B718" i="15"/>
  <c r="G717" i="15"/>
  <c r="F717" i="15"/>
  <c r="D717" i="15"/>
  <c r="E717" i="15" s="1"/>
  <c r="B717" i="15"/>
  <c r="G716" i="15"/>
  <c r="F716" i="15"/>
  <c r="D716" i="15"/>
  <c r="E716" i="15" s="1"/>
  <c r="B716" i="15"/>
  <c r="G715" i="15"/>
  <c r="F715" i="15"/>
  <c r="D715" i="15"/>
  <c r="E715" i="15" s="1"/>
  <c r="B715" i="15"/>
  <c r="G714" i="15"/>
  <c r="F714" i="15"/>
  <c r="D714" i="15"/>
  <c r="E714" i="15" s="1"/>
  <c r="B714" i="15"/>
  <c r="G713" i="15"/>
  <c r="F713" i="15"/>
  <c r="D713" i="15"/>
  <c r="E713" i="15" s="1"/>
  <c r="B713" i="15"/>
  <c r="G712" i="15"/>
  <c r="F712" i="15"/>
  <c r="D712" i="15"/>
  <c r="E712" i="15" s="1"/>
  <c r="B712" i="15"/>
  <c r="G711" i="15"/>
  <c r="F711" i="15"/>
  <c r="D711" i="15"/>
  <c r="E711" i="15" s="1"/>
  <c r="B711" i="15"/>
  <c r="G710" i="15"/>
  <c r="F710" i="15"/>
  <c r="D710" i="15"/>
  <c r="E710" i="15" s="1"/>
  <c r="B710" i="15"/>
  <c r="G709" i="15"/>
  <c r="F709" i="15"/>
  <c r="D709" i="15"/>
  <c r="E709" i="15" s="1"/>
  <c r="B709" i="15"/>
  <c r="G708" i="15"/>
  <c r="F708" i="15"/>
  <c r="D708" i="15"/>
  <c r="E708" i="15" s="1"/>
  <c r="B708" i="15"/>
  <c r="G707" i="15"/>
  <c r="F707" i="15"/>
  <c r="D707" i="15"/>
  <c r="E707" i="15" s="1"/>
  <c r="B707" i="15"/>
  <c r="G706" i="15"/>
  <c r="F706" i="15"/>
  <c r="D706" i="15"/>
  <c r="E706" i="15" s="1"/>
  <c r="B706" i="15"/>
  <c r="G705" i="15"/>
  <c r="F705" i="15"/>
  <c r="D705" i="15"/>
  <c r="E705" i="15" s="1"/>
  <c r="B705" i="15"/>
  <c r="G704" i="15"/>
  <c r="F704" i="15"/>
  <c r="D704" i="15"/>
  <c r="E704" i="15" s="1"/>
  <c r="B704" i="15"/>
  <c r="G696" i="15"/>
  <c r="F696" i="15"/>
  <c r="D696" i="15"/>
  <c r="E696" i="15" s="1"/>
  <c r="B696" i="15"/>
  <c r="G695" i="15"/>
  <c r="F695" i="15"/>
  <c r="D695" i="15"/>
  <c r="E695" i="15" s="1"/>
  <c r="B695" i="15"/>
  <c r="G694" i="15"/>
  <c r="F694" i="15"/>
  <c r="D694" i="15"/>
  <c r="E694" i="15" s="1"/>
  <c r="B694" i="15"/>
  <c r="G693" i="15"/>
  <c r="F693" i="15"/>
  <c r="D693" i="15"/>
  <c r="E693" i="15" s="1"/>
  <c r="B693" i="15"/>
  <c r="G692" i="15"/>
  <c r="F692" i="15"/>
  <c r="D692" i="15"/>
  <c r="E692" i="15" s="1"/>
  <c r="B692" i="15"/>
  <c r="G691" i="15"/>
  <c r="F691" i="15"/>
  <c r="D691" i="15"/>
  <c r="E691" i="15" s="1"/>
  <c r="B691" i="15"/>
  <c r="G690" i="15"/>
  <c r="F690" i="15"/>
  <c r="D690" i="15"/>
  <c r="E690" i="15" s="1"/>
  <c r="B690" i="15"/>
  <c r="G689" i="15"/>
  <c r="F689" i="15"/>
  <c r="D689" i="15"/>
  <c r="E689" i="15" s="1"/>
  <c r="B689" i="15"/>
  <c r="G688" i="15"/>
  <c r="F688" i="15"/>
  <c r="D688" i="15"/>
  <c r="E688" i="15" s="1"/>
  <c r="B688" i="15"/>
  <c r="G687" i="15"/>
  <c r="F687" i="15"/>
  <c r="D687" i="15"/>
  <c r="E687" i="15" s="1"/>
  <c r="B687" i="15"/>
  <c r="G686" i="15"/>
  <c r="F686" i="15"/>
  <c r="D686" i="15"/>
  <c r="E686" i="15" s="1"/>
  <c r="B686" i="15"/>
  <c r="G685" i="15"/>
  <c r="F685" i="15"/>
  <c r="D685" i="15"/>
  <c r="E685" i="15" s="1"/>
  <c r="B685" i="15"/>
  <c r="G684" i="15"/>
  <c r="F684" i="15"/>
  <c r="D684" i="15"/>
  <c r="E684" i="15" s="1"/>
  <c r="B684" i="15"/>
  <c r="G683" i="15"/>
  <c r="F683" i="15"/>
  <c r="D683" i="15"/>
  <c r="E683" i="15" s="1"/>
  <c r="B683" i="15"/>
  <c r="G682" i="15"/>
  <c r="F682" i="15"/>
  <c r="D682" i="15"/>
  <c r="E682" i="15" s="1"/>
  <c r="B682" i="15"/>
  <c r="G681" i="15"/>
  <c r="F681" i="15"/>
  <c r="D681" i="15"/>
  <c r="E681" i="15" s="1"/>
  <c r="B681" i="15"/>
  <c r="G680" i="15"/>
  <c r="F680" i="15"/>
  <c r="D680" i="15"/>
  <c r="E680" i="15" s="1"/>
  <c r="B680" i="15"/>
  <c r="G679" i="15"/>
  <c r="F679" i="15"/>
  <c r="D679" i="15"/>
  <c r="E679" i="15" s="1"/>
  <c r="B679" i="15"/>
  <c r="G678" i="15"/>
  <c r="F678" i="15"/>
  <c r="D678" i="15"/>
  <c r="E678" i="15" s="1"/>
  <c r="B678" i="15"/>
  <c r="G677" i="15"/>
  <c r="F677" i="15"/>
  <c r="D677" i="15"/>
  <c r="E677" i="15" s="1"/>
  <c r="B677" i="15"/>
  <c r="G676" i="15"/>
  <c r="F676" i="15"/>
  <c r="D676" i="15"/>
  <c r="E676" i="15" s="1"/>
  <c r="B676" i="15"/>
  <c r="G675" i="15"/>
  <c r="F675" i="15"/>
  <c r="D675" i="15"/>
  <c r="E675" i="15" s="1"/>
  <c r="B675" i="15"/>
  <c r="G674" i="15"/>
  <c r="F674" i="15"/>
  <c r="D674" i="15"/>
  <c r="E674" i="15" s="1"/>
  <c r="B674" i="15"/>
  <c r="G673" i="15"/>
  <c r="F673" i="15"/>
  <c r="D673" i="15"/>
  <c r="E673" i="15" s="1"/>
  <c r="B673" i="15"/>
  <c r="G672" i="15"/>
  <c r="F672" i="15"/>
  <c r="D672" i="15"/>
  <c r="E672" i="15" s="1"/>
  <c r="B672" i="15"/>
  <c r="G671" i="15"/>
  <c r="F671" i="15"/>
  <c r="D671" i="15"/>
  <c r="E671" i="15" s="1"/>
  <c r="B671" i="15"/>
  <c r="G670" i="15"/>
  <c r="F670" i="15"/>
  <c r="D670" i="15"/>
  <c r="E670" i="15" s="1"/>
  <c r="B670" i="15"/>
  <c r="G669" i="15"/>
  <c r="F669" i="15"/>
  <c r="D669" i="15"/>
  <c r="E669" i="15" s="1"/>
  <c r="B669" i="15"/>
  <c r="G668" i="15"/>
  <c r="F668" i="15"/>
  <c r="D668" i="15"/>
  <c r="E668" i="15" s="1"/>
  <c r="B668" i="15"/>
  <c r="G667" i="15"/>
  <c r="F667" i="15"/>
  <c r="D667" i="15"/>
  <c r="E667" i="15" s="1"/>
  <c r="B667" i="15"/>
  <c r="G666" i="15"/>
  <c r="F666" i="15"/>
  <c r="D666" i="15"/>
  <c r="E666" i="15" s="1"/>
  <c r="B666" i="15"/>
  <c r="G665" i="15"/>
  <c r="F665" i="15"/>
  <c r="D665" i="15"/>
  <c r="E665" i="15" s="1"/>
  <c r="B665" i="15"/>
  <c r="G664" i="15"/>
  <c r="F664" i="15"/>
  <c r="D664" i="15"/>
  <c r="E664" i="15" s="1"/>
  <c r="B664" i="15"/>
  <c r="G663" i="15"/>
  <c r="F663" i="15"/>
  <c r="D663" i="15"/>
  <c r="E663" i="15" s="1"/>
  <c r="B663" i="15"/>
  <c r="G662" i="15"/>
  <c r="F662" i="15"/>
  <c r="D662" i="15"/>
  <c r="E662" i="15" s="1"/>
  <c r="B662" i="15"/>
  <c r="G661" i="15"/>
  <c r="F661" i="15"/>
  <c r="D661" i="15"/>
  <c r="E661" i="15" s="1"/>
  <c r="B661" i="15"/>
  <c r="G653" i="15"/>
  <c r="F653" i="15"/>
  <c r="D653" i="15"/>
  <c r="E653" i="15" s="1"/>
  <c r="B653" i="15"/>
  <c r="G652" i="15"/>
  <c r="F652" i="15"/>
  <c r="D652" i="15"/>
  <c r="E652" i="15" s="1"/>
  <c r="B652" i="15"/>
  <c r="G651" i="15"/>
  <c r="F651" i="15"/>
  <c r="D651" i="15"/>
  <c r="E651" i="15" s="1"/>
  <c r="B651" i="15"/>
  <c r="G650" i="15"/>
  <c r="F650" i="15"/>
  <c r="D650" i="15"/>
  <c r="E650" i="15" s="1"/>
  <c r="B650" i="15"/>
  <c r="G649" i="15"/>
  <c r="F649" i="15"/>
  <c r="D649" i="15"/>
  <c r="E649" i="15" s="1"/>
  <c r="B649" i="15"/>
  <c r="G648" i="15"/>
  <c r="F648" i="15"/>
  <c r="D648" i="15"/>
  <c r="E648" i="15" s="1"/>
  <c r="B648" i="15"/>
  <c r="G647" i="15"/>
  <c r="F647" i="15"/>
  <c r="D647" i="15"/>
  <c r="E647" i="15" s="1"/>
  <c r="B647" i="15"/>
  <c r="G646" i="15"/>
  <c r="F646" i="15"/>
  <c r="D646" i="15"/>
  <c r="E646" i="15" s="1"/>
  <c r="B646" i="15"/>
  <c r="G645" i="15"/>
  <c r="F645" i="15"/>
  <c r="D645" i="15"/>
  <c r="E645" i="15" s="1"/>
  <c r="B645" i="15"/>
  <c r="G644" i="15"/>
  <c r="F644" i="15"/>
  <c r="D644" i="15"/>
  <c r="E644" i="15" s="1"/>
  <c r="B644" i="15"/>
  <c r="G643" i="15"/>
  <c r="F643" i="15"/>
  <c r="D643" i="15"/>
  <c r="E643" i="15" s="1"/>
  <c r="B643" i="15"/>
  <c r="G642" i="15"/>
  <c r="F642" i="15"/>
  <c r="D642" i="15"/>
  <c r="E642" i="15" s="1"/>
  <c r="B642" i="15"/>
  <c r="G641" i="15"/>
  <c r="F641" i="15"/>
  <c r="D641" i="15"/>
  <c r="E641" i="15" s="1"/>
  <c r="B641" i="15"/>
  <c r="G640" i="15"/>
  <c r="F640" i="15"/>
  <c r="D640" i="15"/>
  <c r="E640" i="15" s="1"/>
  <c r="B640" i="15"/>
  <c r="G639" i="15"/>
  <c r="F639" i="15"/>
  <c r="D639" i="15"/>
  <c r="E639" i="15" s="1"/>
  <c r="B639" i="15"/>
  <c r="G638" i="15"/>
  <c r="F638" i="15"/>
  <c r="D638" i="15"/>
  <c r="E638" i="15" s="1"/>
  <c r="B638" i="15"/>
  <c r="G637" i="15"/>
  <c r="F637" i="15"/>
  <c r="D637" i="15"/>
  <c r="E637" i="15" s="1"/>
  <c r="B637" i="15"/>
  <c r="G636" i="15"/>
  <c r="F636" i="15"/>
  <c r="D636" i="15"/>
  <c r="E636" i="15" s="1"/>
  <c r="B636" i="15"/>
  <c r="G635" i="15"/>
  <c r="F635" i="15"/>
  <c r="D635" i="15"/>
  <c r="E635" i="15" s="1"/>
  <c r="B635" i="15"/>
  <c r="G634" i="15"/>
  <c r="F634" i="15"/>
  <c r="D634" i="15"/>
  <c r="E634" i="15" s="1"/>
  <c r="B634" i="15"/>
  <c r="G633" i="15"/>
  <c r="F633" i="15"/>
  <c r="D633" i="15"/>
  <c r="E633" i="15" s="1"/>
  <c r="B633" i="15"/>
  <c r="G632" i="15"/>
  <c r="F632" i="15"/>
  <c r="D632" i="15"/>
  <c r="E632" i="15" s="1"/>
  <c r="B632" i="15"/>
  <c r="G631" i="15"/>
  <c r="F631" i="15"/>
  <c r="D631" i="15"/>
  <c r="E631" i="15" s="1"/>
  <c r="B631" i="15"/>
  <c r="G630" i="15"/>
  <c r="F630" i="15"/>
  <c r="D630" i="15"/>
  <c r="E630" i="15" s="1"/>
  <c r="B630" i="15"/>
  <c r="G629" i="15"/>
  <c r="F629" i="15"/>
  <c r="D629" i="15"/>
  <c r="E629" i="15" s="1"/>
  <c r="B629" i="15"/>
  <c r="G628" i="15"/>
  <c r="F628" i="15"/>
  <c r="D628" i="15"/>
  <c r="E628" i="15" s="1"/>
  <c r="B628" i="15"/>
  <c r="G627" i="15"/>
  <c r="F627" i="15"/>
  <c r="D627" i="15"/>
  <c r="E627" i="15" s="1"/>
  <c r="B627" i="15"/>
  <c r="G626" i="15"/>
  <c r="F626" i="15"/>
  <c r="D626" i="15"/>
  <c r="E626" i="15" s="1"/>
  <c r="B626" i="15"/>
  <c r="G625" i="15"/>
  <c r="F625" i="15"/>
  <c r="D625" i="15"/>
  <c r="E625" i="15" s="1"/>
  <c r="B625" i="15"/>
  <c r="G624" i="15"/>
  <c r="F624" i="15"/>
  <c r="D624" i="15"/>
  <c r="E624" i="15" s="1"/>
  <c r="B624" i="15"/>
  <c r="G623" i="15"/>
  <c r="F623" i="15"/>
  <c r="D623" i="15"/>
  <c r="E623" i="15" s="1"/>
  <c r="B623" i="15"/>
  <c r="G622" i="15"/>
  <c r="F622" i="15"/>
  <c r="D622" i="15"/>
  <c r="E622" i="15" s="1"/>
  <c r="B622" i="15"/>
  <c r="G621" i="15"/>
  <c r="F621" i="15"/>
  <c r="D621" i="15"/>
  <c r="E621" i="15" s="1"/>
  <c r="B621" i="15"/>
  <c r="G620" i="15"/>
  <c r="F620" i="15"/>
  <c r="D620" i="15"/>
  <c r="E620" i="15" s="1"/>
  <c r="B620" i="15"/>
  <c r="G619" i="15"/>
  <c r="F619" i="15"/>
  <c r="D619" i="15"/>
  <c r="E619" i="15" s="1"/>
  <c r="B619" i="15"/>
  <c r="G618" i="15"/>
  <c r="F618" i="15"/>
  <c r="D618" i="15"/>
  <c r="E618" i="15" s="1"/>
  <c r="B618" i="15"/>
  <c r="G610" i="15"/>
  <c r="F610" i="15"/>
  <c r="D610" i="15"/>
  <c r="E610" i="15" s="1"/>
  <c r="B610" i="15"/>
  <c r="G609" i="15"/>
  <c r="F609" i="15"/>
  <c r="D609" i="15"/>
  <c r="E609" i="15" s="1"/>
  <c r="B609" i="15"/>
  <c r="G608" i="15"/>
  <c r="F608" i="15"/>
  <c r="D608" i="15"/>
  <c r="E608" i="15" s="1"/>
  <c r="B608" i="15"/>
  <c r="G607" i="15"/>
  <c r="F607" i="15"/>
  <c r="D607" i="15"/>
  <c r="E607" i="15" s="1"/>
  <c r="B607" i="15"/>
  <c r="G606" i="15"/>
  <c r="F606" i="15"/>
  <c r="D606" i="15"/>
  <c r="E606" i="15" s="1"/>
  <c r="B606" i="15"/>
  <c r="G605" i="15"/>
  <c r="F605" i="15"/>
  <c r="D605" i="15"/>
  <c r="E605" i="15" s="1"/>
  <c r="B605" i="15"/>
  <c r="G604" i="15"/>
  <c r="F604" i="15"/>
  <c r="D604" i="15"/>
  <c r="E604" i="15" s="1"/>
  <c r="B604" i="15"/>
  <c r="G603" i="15"/>
  <c r="F603" i="15"/>
  <c r="D603" i="15"/>
  <c r="E603" i="15" s="1"/>
  <c r="B603" i="15"/>
  <c r="G602" i="15"/>
  <c r="F602" i="15"/>
  <c r="D602" i="15"/>
  <c r="E602" i="15" s="1"/>
  <c r="B602" i="15"/>
  <c r="G601" i="15"/>
  <c r="F601" i="15"/>
  <c r="D601" i="15"/>
  <c r="E601" i="15" s="1"/>
  <c r="B601" i="15"/>
  <c r="G600" i="15"/>
  <c r="F600" i="15"/>
  <c r="D600" i="15"/>
  <c r="E600" i="15" s="1"/>
  <c r="B600" i="15"/>
  <c r="G599" i="15"/>
  <c r="F599" i="15"/>
  <c r="D599" i="15"/>
  <c r="E599" i="15" s="1"/>
  <c r="B599" i="15"/>
  <c r="G598" i="15"/>
  <c r="F598" i="15"/>
  <c r="D598" i="15"/>
  <c r="E598" i="15" s="1"/>
  <c r="B598" i="15"/>
  <c r="G597" i="15"/>
  <c r="F597" i="15"/>
  <c r="D597" i="15"/>
  <c r="E597" i="15" s="1"/>
  <c r="B597" i="15"/>
  <c r="G596" i="15"/>
  <c r="F596" i="15"/>
  <c r="D596" i="15"/>
  <c r="E596" i="15" s="1"/>
  <c r="B596" i="15"/>
  <c r="G595" i="15"/>
  <c r="F595" i="15"/>
  <c r="D595" i="15"/>
  <c r="E595" i="15" s="1"/>
  <c r="B595" i="15"/>
  <c r="G594" i="15"/>
  <c r="F594" i="15"/>
  <c r="D594" i="15"/>
  <c r="E594" i="15" s="1"/>
  <c r="B594" i="15"/>
  <c r="G593" i="15"/>
  <c r="F593" i="15"/>
  <c r="D593" i="15"/>
  <c r="E593" i="15" s="1"/>
  <c r="B593" i="15"/>
  <c r="G592" i="15"/>
  <c r="F592" i="15"/>
  <c r="D592" i="15"/>
  <c r="E592" i="15" s="1"/>
  <c r="B592" i="15"/>
  <c r="G591" i="15"/>
  <c r="F591" i="15"/>
  <c r="D591" i="15"/>
  <c r="E591" i="15" s="1"/>
  <c r="B591" i="15"/>
  <c r="G590" i="15"/>
  <c r="F590" i="15"/>
  <c r="D590" i="15"/>
  <c r="E590" i="15" s="1"/>
  <c r="B590" i="15"/>
  <c r="G589" i="15"/>
  <c r="F589" i="15"/>
  <c r="D589" i="15"/>
  <c r="E589" i="15" s="1"/>
  <c r="B589" i="15"/>
  <c r="G588" i="15"/>
  <c r="F588" i="15"/>
  <c r="D588" i="15"/>
  <c r="E588" i="15" s="1"/>
  <c r="B588" i="15"/>
  <c r="G587" i="15"/>
  <c r="F587" i="15"/>
  <c r="D587" i="15"/>
  <c r="E587" i="15" s="1"/>
  <c r="B587" i="15"/>
  <c r="G586" i="15"/>
  <c r="F586" i="15"/>
  <c r="D586" i="15"/>
  <c r="E586" i="15" s="1"/>
  <c r="B586" i="15"/>
  <c r="G585" i="15"/>
  <c r="F585" i="15"/>
  <c r="D585" i="15"/>
  <c r="E585" i="15" s="1"/>
  <c r="B585" i="15"/>
  <c r="G584" i="15"/>
  <c r="F584" i="15"/>
  <c r="D584" i="15"/>
  <c r="E584" i="15" s="1"/>
  <c r="B584" i="15"/>
  <c r="G583" i="15"/>
  <c r="F583" i="15"/>
  <c r="D583" i="15"/>
  <c r="E583" i="15" s="1"/>
  <c r="B583" i="15"/>
  <c r="G582" i="15"/>
  <c r="F582" i="15"/>
  <c r="D582" i="15"/>
  <c r="E582" i="15" s="1"/>
  <c r="B582" i="15"/>
  <c r="G581" i="15"/>
  <c r="F581" i="15"/>
  <c r="D581" i="15"/>
  <c r="E581" i="15" s="1"/>
  <c r="B581" i="15"/>
  <c r="G580" i="15"/>
  <c r="F580" i="15"/>
  <c r="D580" i="15"/>
  <c r="E580" i="15" s="1"/>
  <c r="B580" i="15"/>
  <c r="G579" i="15"/>
  <c r="F579" i="15"/>
  <c r="D579" i="15"/>
  <c r="E579" i="15" s="1"/>
  <c r="B579" i="15"/>
  <c r="G578" i="15"/>
  <c r="F578" i="15"/>
  <c r="D578" i="15"/>
  <c r="E578" i="15" s="1"/>
  <c r="B578" i="15"/>
  <c r="G577" i="15"/>
  <c r="F577" i="15"/>
  <c r="D577" i="15"/>
  <c r="E577" i="15" s="1"/>
  <c r="B577" i="15"/>
  <c r="G576" i="15"/>
  <c r="F576" i="15"/>
  <c r="D576" i="15"/>
  <c r="E576" i="15" s="1"/>
  <c r="B576" i="15"/>
  <c r="G575" i="15"/>
  <c r="F575" i="15"/>
  <c r="D575" i="15"/>
  <c r="E575" i="15" s="1"/>
  <c r="B575" i="15"/>
  <c r="G567" i="15"/>
  <c r="F567" i="15"/>
  <c r="D567" i="15"/>
  <c r="E567" i="15" s="1"/>
  <c r="B567" i="15"/>
  <c r="G566" i="15"/>
  <c r="F566" i="15"/>
  <c r="D566" i="15"/>
  <c r="E566" i="15" s="1"/>
  <c r="B566" i="15"/>
  <c r="G565" i="15"/>
  <c r="F565" i="15"/>
  <c r="D565" i="15"/>
  <c r="E565" i="15" s="1"/>
  <c r="B565" i="15"/>
  <c r="G564" i="15"/>
  <c r="F564" i="15"/>
  <c r="D564" i="15"/>
  <c r="E564" i="15" s="1"/>
  <c r="B564" i="15"/>
  <c r="G563" i="15"/>
  <c r="F563" i="15"/>
  <c r="D563" i="15"/>
  <c r="E563" i="15" s="1"/>
  <c r="B563" i="15"/>
  <c r="G562" i="15"/>
  <c r="F562" i="15"/>
  <c r="D562" i="15"/>
  <c r="E562" i="15" s="1"/>
  <c r="B562" i="15"/>
  <c r="G561" i="15"/>
  <c r="F561" i="15"/>
  <c r="D561" i="15"/>
  <c r="E561" i="15" s="1"/>
  <c r="B561" i="15"/>
  <c r="G560" i="15"/>
  <c r="F560" i="15"/>
  <c r="D560" i="15"/>
  <c r="E560" i="15" s="1"/>
  <c r="B560" i="15"/>
  <c r="G559" i="15"/>
  <c r="F559" i="15"/>
  <c r="D559" i="15"/>
  <c r="E559" i="15" s="1"/>
  <c r="B559" i="15"/>
  <c r="G558" i="15"/>
  <c r="F558" i="15"/>
  <c r="D558" i="15"/>
  <c r="E558" i="15" s="1"/>
  <c r="B558" i="15"/>
  <c r="G557" i="15"/>
  <c r="F557" i="15"/>
  <c r="D557" i="15"/>
  <c r="E557" i="15" s="1"/>
  <c r="B557" i="15"/>
  <c r="G556" i="15"/>
  <c r="F556" i="15"/>
  <c r="D556" i="15"/>
  <c r="E556" i="15" s="1"/>
  <c r="B556" i="15"/>
  <c r="G555" i="15"/>
  <c r="F555" i="15"/>
  <c r="D555" i="15"/>
  <c r="E555" i="15" s="1"/>
  <c r="B555" i="15"/>
  <c r="G554" i="15"/>
  <c r="F554" i="15"/>
  <c r="D554" i="15"/>
  <c r="E554" i="15" s="1"/>
  <c r="B554" i="15"/>
  <c r="G553" i="15"/>
  <c r="F553" i="15"/>
  <c r="D553" i="15"/>
  <c r="E553" i="15" s="1"/>
  <c r="B553" i="15"/>
  <c r="G552" i="15"/>
  <c r="F552" i="15"/>
  <c r="D552" i="15"/>
  <c r="E552" i="15" s="1"/>
  <c r="B552" i="15"/>
  <c r="G551" i="15"/>
  <c r="F551" i="15"/>
  <c r="D551" i="15"/>
  <c r="E551" i="15" s="1"/>
  <c r="B551" i="15"/>
  <c r="G550" i="15"/>
  <c r="F550" i="15"/>
  <c r="D550" i="15"/>
  <c r="E550" i="15" s="1"/>
  <c r="B550" i="15"/>
  <c r="G549" i="15"/>
  <c r="F549" i="15"/>
  <c r="D549" i="15"/>
  <c r="E549" i="15" s="1"/>
  <c r="B549" i="15"/>
  <c r="G548" i="15"/>
  <c r="F548" i="15"/>
  <c r="D548" i="15"/>
  <c r="E548" i="15" s="1"/>
  <c r="B548" i="15"/>
  <c r="G547" i="15"/>
  <c r="F547" i="15"/>
  <c r="D547" i="15"/>
  <c r="E547" i="15" s="1"/>
  <c r="B547" i="15"/>
  <c r="G546" i="15"/>
  <c r="F546" i="15"/>
  <c r="D546" i="15"/>
  <c r="E546" i="15" s="1"/>
  <c r="B546" i="15"/>
  <c r="G545" i="15"/>
  <c r="F545" i="15"/>
  <c r="D545" i="15"/>
  <c r="E545" i="15" s="1"/>
  <c r="B545" i="15"/>
  <c r="G544" i="15"/>
  <c r="F544" i="15"/>
  <c r="D544" i="15"/>
  <c r="E544" i="15" s="1"/>
  <c r="B544" i="15"/>
  <c r="G543" i="15"/>
  <c r="F543" i="15"/>
  <c r="D543" i="15"/>
  <c r="E543" i="15" s="1"/>
  <c r="B543" i="15"/>
  <c r="G542" i="15"/>
  <c r="F542" i="15"/>
  <c r="D542" i="15"/>
  <c r="E542" i="15" s="1"/>
  <c r="B542" i="15"/>
  <c r="G541" i="15"/>
  <c r="F541" i="15"/>
  <c r="D541" i="15"/>
  <c r="E541" i="15" s="1"/>
  <c r="B541" i="15"/>
  <c r="G540" i="15"/>
  <c r="F540" i="15"/>
  <c r="D540" i="15"/>
  <c r="E540" i="15" s="1"/>
  <c r="B540" i="15"/>
  <c r="G539" i="15"/>
  <c r="F539" i="15"/>
  <c r="D539" i="15"/>
  <c r="E539" i="15" s="1"/>
  <c r="B539" i="15"/>
  <c r="G538" i="15"/>
  <c r="F538" i="15"/>
  <c r="D538" i="15"/>
  <c r="E538" i="15" s="1"/>
  <c r="B538" i="15"/>
  <c r="G537" i="15"/>
  <c r="F537" i="15"/>
  <c r="D537" i="15"/>
  <c r="E537" i="15" s="1"/>
  <c r="B537" i="15"/>
  <c r="G536" i="15"/>
  <c r="F536" i="15"/>
  <c r="D536" i="15"/>
  <c r="E536" i="15" s="1"/>
  <c r="B536" i="15"/>
  <c r="G535" i="15"/>
  <c r="F535" i="15"/>
  <c r="D535" i="15"/>
  <c r="E535" i="15" s="1"/>
  <c r="B535" i="15"/>
  <c r="G534" i="15"/>
  <c r="F534" i="15"/>
  <c r="D534" i="15"/>
  <c r="E534" i="15" s="1"/>
  <c r="B534" i="15"/>
  <c r="G533" i="15"/>
  <c r="F533" i="15"/>
  <c r="D533" i="15"/>
  <c r="E533" i="15" s="1"/>
  <c r="B533" i="15"/>
  <c r="G532" i="15"/>
  <c r="F532" i="15"/>
  <c r="D532" i="15"/>
  <c r="E532" i="15" s="1"/>
  <c r="B532" i="15"/>
  <c r="G524" i="15"/>
  <c r="F524" i="15"/>
  <c r="D524" i="15"/>
  <c r="E524" i="15" s="1"/>
  <c r="B524" i="15"/>
  <c r="G523" i="15"/>
  <c r="F523" i="15"/>
  <c r="D523" i="15"/>
  <c r="E523" i="15" s="1"/>
  <c r="B523" i="15"/>
  <c r="G522" i="15"/>
  <c r="F522" i="15"/>
  <c r="D522" i="15"/>
  <c r="E522" i="15" s="1"/>
  <c r="B522" i="15"/>
  <c r="G521" i="15"/>
  <c r="F521" i="15"/>
  <c r="D521" i="15"/>
  <c r="E521" i="15" s="1"/>
  <c r="B521" i="15"/>
  <c r="G520" i="15"/>
  <c r="F520" i="15"/>
  <c r="D520" i="15"/>
  <c r="E520" i="15" s="1"/>
  <c r="B520" i="15"/>
  <c r="G519" i="15"/>
  <c r="F519" i="15"/>
  <c r="D519" i="15"/>
  <c r="E519" i="15" s="1"/>
  <c r="B519" i="15"/>
  <c r="G518" i="15"/>
  <c r="F518" i="15"/>
  <c r="D518" i="15"/>
  <c r="E518" i="15" s="1"/>
  <c r="B518" i="15"/>
  <c r="G517" i="15"/>
  <c r="F517" i="15"/>
  <c r="D517" i="15"/>
  <c r="E517" i="15" s="1"/>
  <c r="B517" i="15"/>
  <c r="G516" i="15"/>
  <c r="F516" i="15"/>
  <c r="D516" i="15"/>
  <c r="E516" i="15" s="1"/>
  <c r="B516" i="15"/>
  <c r="G515" i="15"/>
  <c r="F515" i="15"/>
  <c r="D515" i="15"/>
  <c r="E515" i="15" s="1"/>
  <c r="B515" i="15"/>
  <c r="G514" i="15"/>
  <c r="F514" i="15"/>
  <c r="D514" i="15"/>
  <c r="E514" i="15" s="1"/>
  <c r="B514" i="15"/>
  <c r="G513" i="15"/>
  <c r="F513" i="15"/>
  <c r="D513" i="15"/>
  <c r="E513" i="15" s="1"/>
  <c r="B513" i="15"/>
  <c r="G512" i="15"/>
  <c r="F512" i="15"/>
  <c r="D512" i="15"/>
  <c r="E512" i="15" s="1"/>
  <c r="B512" i="15"/>
  <c r="G511" i="15"/>
  <c r="F511" i="15"/>
  <c r="D511" i="15"/>
  <c r="E511" i="15" s="1"/>
  <c r="B511" i="15"/>
  <c r="G510" i="15"/>
  <c r="F510" i="15"/>
  <c r="D510" i="15"/>
  <c r="E510" i="15" s="1"/>
  <c r="B510" i="15"/>
  <c r="G509" i="15"/>
  <c r="F509" i="15"/>
  <c r="D509" i="15"/>
  <c r="E509" i="15" s="1"/>
  <c r="B509" i="15"/>
  <c r="G508" i="15"/>
  <c r="F508" i="15"/>
  <c r="D508" i="15"/>
  <c r="E508" i="15" s="1"/>
  <c r="B508" i="15"/>
  <c r="G507" i="15"/>
  <c r="F507" i="15"/>
  <c r="D507" i="15"/>
  <c r="E507" i="15" s="1"/>
  <c r="B507" i="15"/>
  <c r="G506" i="15"/>
  <c r="F506" i="15"/>
  <c r="D506" i="15"/>
  <c r="E506" i="15" s="1"/>
  <c r="B506" i="15"/>
  <c r="G505" i="15"/>
  <c r="F505" i="15"/>
  <c r="D505" i="15"/>
  <c r="E505" i="15" s="1"/>
  <c r="B505" i="15"/>
  <c r="G504" i="15"/>
  <c r="F504" i="15"/>
  <c r="D504" i="15"/>
  <c r="E504" i="15" s="1"/>
  <c r="B504" i="15"/>
  <c r="G503" i="15"/>
  <c r="F503" i="15"/>
  <c r="D503" i="15"/>
  <c r="E503" i="15" s="1"/>
  <c r="B503" i="15"/>
  <c r="G502" i="15"/>
  <c r="F502" i="15"/>
  <c r="D502" i="15"/>
  <c r="E502" i="15" s="1"/>
  <c r="B502" i="15"/>
  <c r="G501" i="15"/>
  <c r="F501" i="15"/>
  <c r="D501" i="15"/>
  <c r="E501" i="15" s="1"/>
  <c r="B501" i="15"/>
  <c r="G500" i="15"/>
  <c r="F500" i="15"/>
  <c r="D500" i="15"/>
  <c r="E500" i="15" s="1"/>
  <c r="B500" i="15"/>
  <c r="G499" i="15"/>
  <c r="F499" i="15"/>
  <c r="D499" i="15"/>
  <c r="E499" i="15" s="1"/>
  <c r="B499" i="15"/>
  <c r="G498" i="15"/>
  <c r="F498" i="15"/>
  <c r="D498" i="15"/>
  <c r="E498" i="15" s="1"/>
  <c r="B498" i="15"/>
  <c r="G497" i="15"/>
  <c r="F497" i="15"/>
  <c r="D497" i="15"/>
  <c r="E497" i="15" s="1"/>
  <c r="B497" i="15"/>
  <c r="G496" i="15"/>
  <c r="F496" i="15"/>
  <c r="D496" i="15"/>
  <c r="E496" i="15" s="1"/>
  <c r="B496" i="15"/>
  <c r="G495" i="15"/>
  <c r="F495" i="15"/>
  <c r="D495" i="15"/>
  <c r="E495" i="15" s="1"/>
  <c r="B495" i="15"/>
  <c r="G494" i="15"/>
  <c r="F494" i="15"/>
  <c r="D494" i="15"/>
  <c r="E494" i="15" s="1"/>
  <c r="B494" i="15"/>
  <c r="G493" i="15"/>
  <c r="F493" i="15"/>
  <c r="D493" i="15"/>
  <c r="E493" i="15" s="1"/>
  <c r="B493" i="15"/>
  <c r="G492" i="15"/>
  <c r="F492" i="15"/>
  <c r="D492" i="15"/>
  <c r="E492" i="15" s="1"/>
  <c r="B492" i="15"/>
  <c r="G491" i="15"/>
  <c r="F491" i="15"/>
  <c r="D491" i="15"/>
  <c r="E491" i="15" s="1"/>
  <c r="B491" i="15"/>
  <c r="G490" i="15"/>
  <c r="F490" i="15"/>
  <c r="D490" i="15"/>
  <c r="E490" i="15" s="1"/>
  <c r="B490" i="15"/>
  <c r="G489" i="15"/>
  <c r="F489" i="15"/>
  <c r="D489" i="15"/>
  <c r="E489" i="15" s="1"/>
  <c r="B489" i="15"/>
  <c r="G481" i="15"/>
  <c r="F481" i="15"/>
  <c r="D481" i="15"/>
  <c r="E481" i="15" s="1"/>
  <c r="B481" i="15"/>
  <c r="G480" i="15"/>
  <c r="F480" i="15"/>
  <c r="D480" i="15"/>
  <c r="E480" i="15" s="1"/>
  <c r="B480" i="15"/>
  <c r="G479" i="15"/>
  <c r="F479" i="15"/>
  <c r="D479" i="15"/>
  <c r="E479" i="15" s="1"/>
  <c r="B479" i="15"/>
  <c r="G478" i="15"/>
  <c r="F478" i="15"/>
  <c r="D478" i="15"/>
  <c r="E478" i="15" s="1"/>
  <c r="B478" i="15"/>
  <c r="G477" i="15"/>
  <c r="F477" i="15"/>
  <c r="D477" i="15"/>
  <c r="E477" i="15" s="1"/>
  <c r="B477" i="15"/>
  <c r="G476" i="15"/>
  <c r="F476" i="15"/>
  <c r="D476" i="15"/>
  <c r="E476" i="15" s="1"/>
  <c r="B476" i="15"/>
  <c r="G475" i="15"/>
  <c r="F475" i="15"/>
  <c r="D475" i="15"/>
  <c r="E475" i="15" s="1"/>
  <c r="B475" i="15"/>
  <c r="G474" i="15"/>
  <c r="F474" i="15"/>
  <c r="D474" i="15"/>
  <c r="E474" i="15" s="1"/>
  <c r="B474" i="15"/>
  <c r="G473" i="15"/>
  <c r="F473" i="15"/>
  <c r="D473" i="15"/>
  <c r="E473" i="15" s="1"/>
  <c r="B473" i="15"/>
  <c r="G472" i="15"/>
  <c r="F472" i="15"/>
  <c r="D472" i="15"/>
  <c r="E472" i="15" s="1"/>
  <c r="B472" i="15"/>
  <c r="G471" i="15"/>
  <c r="F471" i="15"/>
  <c r="D471" i="15"/>
  <c r="E471" i="15" s="1"/>
  <c r="B471" i="15"/>
  <c r="G470" i="15"/>
  <c r="F470" i="15"/>
  <c r="D470" i="15"/>
  <c r="E470" i="15" s="1"/>
  <c r="B470" i="15"/>
  <c r="G469" i="15"/>
  <c r="F469" i="15"/>
  <c r="D469" i="15"/>
  <c r="E469" i="15" s="1"/>
  <c r="B469" i="15"/>
  <c r="G468" i="15"/>
  <c r="F468" i="15"/>
  <c r="D468" i="15"/>
  <c r="E468" i="15" s="1"/>
  <c r="B468" i="15"/>
  <c r="G467" i="15"/>
  <c r="F467" i="15"/>
  <c r="D467" i="15"/>
  <c r="E467" i="15" s="1"/>
  <c r="B467" i="15"/>
  <c r="G466" i="15"/>
  <c r="F466" i="15"/>
  <c r="D466" i="15"/>
  <c r="E466" i="15" s="1"/>
  <c r="B466" i="15"/>
  <c r="G465" i="15"/>
  <c r="F465" i="15"/>
  <c r="D465" i="15"/>
  <c r="E465" i="15" s="1"/>
  <c r="B465" i="15"/>
  <c r="G464" i="15"/>
  <c r="F464" i="15"/>
  <c r="D464" i="15"/>
  <c r="E464" i="15" s="1"/>
  <c r="B464" i="15"/>
  <c r="G463" i="15"/>
  <c r="F463" i="15"/>
  <c r="D463" i="15"/>
  <c r="E463" i="15" s="1"/>
  <c r="B463" i="15"/>
  <c r="G462" i="15"/>
  <c r="F462" i="15"/>
  <c r="D462" i="15"/>
  <c r="E462" i="15" s="1"/>
  <c r="B462" i="15"/>
  <c r="G461" i="15"/>
  <c r="F461" i="15"/>
  <c r="D461" i="15"/>
  <c r="E461" i="15" s="1"/>
  <c r="B461" i="15"/>
  <c r="G460" i="15"/>
  <c r="F460" i="15"/>
  <c r="D460" i="15"/>
  <c r="E460" i="15" s="1"/>
  <c r="B460" i="15"/>
  <c r="G459" i="15"/>
  <c r="F459" i="15"/>
  <c r="D459" i="15"/>
  <c r="E459" i="15" s="1"/>
  <c r="B459" i="15"/>
  <c r="G458" i="15"/>
  <c r="F458" i="15"/>
  <c r="D458" i="15"/>
  <c r="E458" i="15" s="1"/>
  <c r="B458" i="15"/>
  <c r="G457" i="15"/>
  <c r="F457" i="15"/>
  <c r="D457" i="15"/>
  <c r="E457" i="15" s="1"/>
  <c r="B457" i="15"/>
  <c r="G456" i="15"/>
  <c r="F456" i="15"/>
  <c r="D456" i="15"/>
  <c r="E456" i="15" s="1"/>
  <c r="B456" i="15"/>
  <c r="G455" i="15"/>
  <c r="F455" i="15"/>
  <c r="D455" i="15"/>
  <c r="E455" i="15" s="1"/>
  <c r="B455" i="15"/>
  <c r="G454" i="15"/>
  <c r="F454" i="15"/>
  <c r="D454" i="15"/>
  <c r="E454" i="15" s="1"/>
  <c r="B454" i="15"/>
  <c r="G453" i="15"/>
  <c r="F453" i="15"/>
  <c r="D453" i="15"/>
  <c r="E453" i="15" s="1"/>
  <c r="B453" i="15"/>
  <c r="G452" i="15"/>
  <c r="F452" i="15"/>
  <c r="D452" i="15"/>
  <c r="E452" i="15" s="1"/>
  <c r="B452" i="15"/>
  <c r="G451" i="15"/>
  <c r="F451" i="15"/>
  <c r="D451" i="15"/>
  <c r="E451" i="15" s="1"/>
  <c r="B451" i="15"/>
  <c r="G450" i="15"/>
  <c r="F450" i="15"/>
  <c r="D450" i="15"/>
  <c r="E450" i="15" s="1"/>
  <c r="B450" i="15"/>
  <c r="G449" i="15"/>
  <c r="F449" i="15"/>
  <c r="D449" i="15"/>
  <c r="E449" i="15" s="1"/>
  <c r="B449" i="15"/>
  <c r="G448" i="15"/>
  <c r="F448" i="15"/>
  <c r="D448" i="15"/>
  <c r="E448" i="15" s="1"/>
  <c r="B448" i="15"/>
  <c r="G447" i="15"/>
  <c r="F447" i="15"/>
  <c r="D447" i="15"/>
  <c r="E447" i="15" s="1"/>
  <c r="B447" i="15"/>
  <c r="G446" i="15"/>
  <c r="F446" i="15"/>
  <c r="D446" i="15"/>
  <c r="E446" i="15" s="1"/>
  <c r="B446" i="15"/>
  <c r="G438" i="15"/>
  <c r="F438" i="15"/>
  <c r="D438" i="15"/>
  <c r="E438" i="15" s="1"/>
  <c r="B438" i="15"/>
  <c r="G437" i="15"/>
  <c r="F437" i="15"/>
  <c r="D437" i="15"/>
  <c r="E437" i="15" s="1"/>
  <c r="B437" i="15"/>
  <c r="G436" i="15"/>
  <c r="F436" i="15"/>
  <c r="D436" i="15"/>
  <c r="E436" i="15" s="1"/>
  <c r="B436" i="15"/>
  <c r="G435" i="15"/>
  <c r="F435" i="15"/>
  <c r="D435" i="15"/>
  <c r="E435" i="15" s="1"/>
  <c r="B435" i="15"/>
  <c r="G434" i="15"/>
  <c r="F434" i="15"/>
  <c r="D434" i="15"/>
  <c r="E434" i="15" s="1"/>
  <c r="B434" i="15"/>
  <c r="G433" i="15"/>
  <c r="F433" i="15"/>
  <c r="D433" i="15"/>
  <c r="E433" i="15" s="1"/>
  <c r="B433" i="15"/>
  <c r="G432" i="15"/>
  <c r="F432" i="15"/>
  <c r="D432" i="15"/>
  <c r="E432" i="15" s="1"/>
  <c r="B432" i="15"/>
  <c r="G431" i="15"/>
  <c r="F431" i="15"/>
  <c r="D431" i="15"/>
  <c r="E431" i="15" s="1"/>
  <c r="B431" i="15"/>
  <c r="G430" i="15"/>
  <c r="F430" i="15"/>
  <c r="D430" i="15"/>
  <c r="E430" i="15" s="1"/>
  <c r="B430" i="15"/>
  <c r="G429" i="15"/>
  <c r="F429" i="15"/>
  <c r="D429" i="15"/>
  <c r="E429" i="15" s="1"/>
  <c r="B429" i="15"/>
  <c r="G428" i="15"/>
  <c r="F428" i="15"/>
  <c r="D428" i="15"/>
  <c r="E428" i="15" s="1"/>
  <c r="B428" i="15"/>
  <c r="G427" i="15"/>
  <c r="F427" i="15"/>
  <c r="D427" i="15"/>
  <c r="E427" i="15" s="1"/>
  <c r="B427" i="15"/>
  <c r="G426" i="15"/>
  <c r="F426" i="15"/>
  <c r="D426" i="15"/>
  <c r="E426" i="15" s="1"/>
  <c r="B426" i="15"/>
  <c r="G425" i="15"/>
  <c r="F425" i="15"/>
  <c r="D425" i="15"/>
  <c r="E425" i="15" s="1"/>
  <c r="B425" i="15"/>
  <c r="G424" i="15"/>
  <c r="F424" i="15"/>
  <c r="D424" i="15"/>
  <c r="E424" i="15" s="1"/>
  <c r="B424" i="15"/>
  <c r="G423" i="15"/>
  <c r="F423" i="15"/>
  <c r="D423" i="15"/>
  <c r="E423" i="15" s="1"/>
  <c r="B423" i="15"/>
  <c r="G422" i="15"/>
  <c r="F422" i="15"/>
  <c r="D422" i="15"/>
  <c r="E422" i="15" s="1"/>
  <c r="B422" i="15"/>
  <c r="G421" i="15"/>
  <c r="F421" i="15"/>
  <c r="D421" i="15"/>
  <c r="E421" i="15" s="1"/>
  <c r="B421" i="15"/>
  <c r="G420" i="15"/>
  <c r="F420" i="15"/>
  <c r="D420" i="15"/>
  <c r="E420" i="15" s="1"/>
  <c r="B420" i="15"/>
  <c r="G419" i="15"/>
  <c r="F419" i="15"/>
  <c r="D419" i="15"/>
  <c r="E419" i="15" s="1"/>
  <c r="B419" i="15"/>
  <c r="G418" i="15"/>
  <c r="F418" i="15"/>
  <c r="D418" i="15"/>
  <c r="E418" i="15" s="1"/>
  <c r="B418" i="15"/>
  <c r="G417" i="15"/>
  <c r="F417" i="15"/>
  <c r="D417" i="15"/>
  <c r="E417" i="15" s="1"/>
  <c r="B417" i="15"/>
  <c r="G416" i="15"/>
  <c r="F416" i="15"/>
  <c r="D416" i="15"/>
  <c r="E416" i="15" s="1"/>
  <c r="B416" i="15"/>
  <c r="G415" i="15"/>
  <c r="F415" i="15"/>
  <c r="D415" i="15"/>
  <c r="E415" i="15" s="1"/>
  <c r="B415" i="15"/>
  <c r="G414" i="15"/>
  <c r="F414" i="15"/>
  <c r="D414" i="15"/>
  <c r="E414" i="15" s="1"/>
  <c r="B414" i="15"/>
  <c r="G413" i="15"/>
  <c r="F413" i="15"/>
  <c r="D413" i="15"/>
  <c r="E413" i="15" s="1"/>
  <c r="B413" i="15"/>
  <c r="G412" i="15"/>
  <c r="F412" i="15"/>
  <c r="D412" i="15"/>
  <c r="E412" i="15" s="1"/>
  <c r="B412" i="15"/>
  <c r="G411" i="15"/>
  <c r="F411" i="15"/>
  <c r="D411" i="15"/>
  <c r="E411" i="15" s="1"/>
  <c r="B411" i="15"/>
  <c r="G410" i="15"/>
  <c r="F410" i="15"/>
  <c r="D410" i="15"/>
  <c r="E410" i="15" s="1"/>
  <c r="B410" i="15"/>
  <c r="G409" i="15"/>
  <c r="F409" i="15"/>
  <c r="D409" i="15"/>
  <c r="E409" i="15" s="1"/>
  <c r="B409" i="15"/>
  <c r="G408" i="15"/>
  <c r="F408" i="15"/>
  <c r="D408" i="15"/>
  <c r="E408" i="15" s="1"/>
  <c r="B408" i="15"/>
  <c r="G407" i="15"/>
  <c r="F407" i="15"/>
  <c r="D407" i="15"/>
  <c r="E407" i="15" s="1"/>
  <c r="B407" i="15"/>
  <c r="G406" i="15"/>
  <c r="F406" i="15"/>
  <c r="D406" i="15"/>
  <c r="E406" i="15" s="1"/>
  <c r="B406" i="15"/>
  <c r="G405" i="15"/>
  <c r="F405" i="15"/>
  <c r="D405" i="15"/>
  <c r="E405" i="15" s="1"/>
  <c r="B405" i="15"/>
  <c r="G404" i="15"/>
  <c r="F404" i="15"/>
  <c r="D404" i="15"/>
  <c r="E404" i="15" s="1"/>
  <c r="B404" i="15"/>
  <c r="G403" i="15"/>
  <c r="F403" i="15"/>
  <c r="D403" i="15"/>
  <c r="E403" i="15" s="1"/>
  <c r="B403" i="15"/>
  <c r="G395" i="15"/>
  <c r="F395" i="15"/>
  <c r="D395" i="15"/>
  <c r="E395" i="15" s="1"/>
  <c r="B395" i="15"/>
  <c r="G394" i="15"/>
  <c r="F394" i="15"/>
  <c r="D394" i="15"/>
  <c r="E394" i="15" s="1"/>
  <c r="B394" i="15"/>
  <c r="G393" i="15"/>
  <c r="F393" i="15"/>
  <c r="D393" i="15"/>
  <c r="E393" i="15" s="1"/>
  <c r="B393" i="15"/>
  <c r="G392" i="15"/>
  <c r="F392" i="15"/>
  <c r="D392" i="15"/>
  <c r="E392" i="15" s="1"/>
  <c r="B392" i="15"/>
  <c r="G391" i="15"/>
  <c r="F391" i="15"/>
  <c r="D391" i="15"/>
  <c r="E391" i="15" s="1"/>
  <c r="B391" i="15"/>
  <c r="G390" i="15"/>
  <c r="F390" i="15"/>
  <c r="D390" i="15"/>
  <c r="E390" i="15" s="1"/>
  <c r="B390" i="15"/>
  <c r="G389" i="15"/>
  <c r="F389" i="15"/>
  <c r="D389" i="15"/>
  <c r="E389" i="15" s="1"/>
  <c r="B389" i="15"/>
  <c r="G388" i="15"/>
  <c r="F388" i="15"/>
  <c r="D388" i="15"/>
  <c r="E388" i="15" s="1"/>
  <c r="B388" i="15"/>
  <c r="G387" i="15"/>
  <c r="F387" i="15"/>
  <c r="D387" i="15"/>
  <c r="E387" i="15" s="1"/>
  <c r="B387" i="15"/>
  <c r="G386" i="15"/>
  <c r="F386" i="15"/>
  <c r="D386" i="15"/>
  <c r="E386" i="15" s="1"/>
  <c r="B386" i="15"/>
  <c r="G385" i="15"/>
  <c r="F385" i="15"/>
  <c r="D385" i="15"/>
  <c r="E385" i="15" s="1"/>
  <c r="B385" i="15"/>
  <c r="G384" i="15"/>
  <c r="F384" i="15"/>
  <c r="D384" i="15"/>
  <c r="E384" i="15" s="1"/>
  <c r="B384" i="15"/>
  <c r="G383" i="15"/>
  <c r="F383" i="15"/>
  <c r="D383" i="15"/>
  <c r="E383" i="15" s="1"/>
  <c r="B383" i="15"/>
  <c r="G382" i="15"/>
  <c r="F382" i="15"/>
  <c r="D382" i="15"/>
  <c r="E382" i="15" s="1"/>
  <c r="B382" i="15"/>
  <c r="G381" i="15"/>
  <c r="F381" i="15"/>
  <c r="D381" i="15"/>
  <c r="E381" i="15" s="1"/>
  <c r="B381" i="15"/>
  <c r="G380" i="15"/>
  <c r="F380" i="15"/>
  <c r="D380" i="15"/>
  <c r="E380" i="15" s="1"/>
  <c r="B380" i="15"/>
  <c r="G379" i="15"/>
  <c r="F379" i="15"/>
  <c r="D379" i="15"/>
  <c r="E379" i="15" s="1"/>
  <c r="B379" i="15"/>
  <c r="G378" i="15"/>
  <c r="F378" i="15"/>
  <c r="D378" i="15"/>
  <c r="E378" i="15" s="1"/>
  <c r="B378" i="15"/>
  <c r="G377" i="15"/>
  <c r="F377" i="15"/>
  <c r="D377" i="15"/>
  <c r="E377" i="15" s="1"/>
  <c r="B377" i="15"/>
  <c r="G376" i="15"/>
  <c r="F376" i="15"/>
  <c r="D376" i="15"/>
  <c r="E376" i="15" s="1"/>
  <c r="B376" i="15"/>
  <c r="G375" i="15"/>
  <c r="F375" i="15"/>
  <c r="D375" i="15"/>
  <c r="E375" i="15" s="1"/>
  <c r="B375" i="15"/>
  <c r="G374" i="15"/>
  <c r="F374" i="15"/>
  <c r="D374" i="15"/>
  <c r="E374" i="15" s="1"/>
  <c r="B374" i="15"/>
  <c r="G373" i="15"/>
  <c r="F373" i="15"/>
  <c r="D373" i="15"/>
  <c r="E373" i="15" s="1"/>
  <c r="B373" i="15"/>
  <c r="G372" i="15"/>
  <c r="F372" i="15"/>
  <c r="D372" i="15"/>
  <c r="E372" i="15" s="1"/>
  <c r="B372" i="15"/>
  <c r="G371" i="15"/>
  <c r="F371" i="15"/>
  <c r="D371" i="15"/>
  <c r="E371" i="15" s="1"/>
  <c r="B371" i="15"/>
  <c r="G370" i="15"/>
  <c r="F370" i="15"/>
  <c r="D370" i="15"/>
  <c r="E370" i="15" s="1"/>
  <c r="B370" i="15"/>
  <c r="G369" i="15"/>
  <c r="F369" i="15"/>
  <c r="D369" i="15"/>
  <c r="E369" i="15" s="1"/>
  <c r="B369" i="15"/>
  <c r="G368" i="15"/>
  <c r="F368" i="15"/>
  <c r="D368" i="15"/>
  <c r="E368" i="15" s="1"/>
  <c r="B368" i="15"/>
  <c r="G367" i="15"/>
  <c r="F367" i="15"/>
  <c r="D367" i="15"/>
  <c r="E367" i="15" s="1"/>
  <c r="B367" i="15"/>
  <c r="G366" i="15"/>
  <c r="F366" i="15"/>
  <c r="D366" i="15"/>
  <c r="E366" i="15" s="1"/>
  <c r="B366" i="15"/>
  <c r="G365" i="15"/>
  <c r="F365" i="15"/>
  <c r="D365" i="15"/>
  <c r="E365" i="15" s="1"/>
  <c r="B365" i="15"/>
  <c r="G364" i="15"/>
  <c r="F364" i="15"/>
  <c r="D364" i="15"/>
  <c r="E364" i="15" s="1"/>
  <c r="B364" i="15"/>
  <c r="G363" i="15"/>
  <c r="F363" i="15"/>
  <c r="D363" i="15"/>
  <c r="E363" i="15" s="1"/>
  <c r="B363" i="15"/>
  <c r="G362" i="15"/>
  <c r="F362" i="15"/>
  <c r="D362" i="15"/>
  <c r="E362" i="15" s="1"/>
  <c r="B362" i="15"/>
  <c r="G361" i="15"/>
  <c r="F361" i="15"/>
  <c r="D361" i="15"/>
  <c r="E361" i="15" s="1"/>
  <c r="B361" i="15"/>
  <c r="G360" i="15"/>
  <c r="F360" i="15"/>
  <c r="D360" i="15"/>
  <c r="E360" i="15" s="1"/>
  <c r="B360" i="15"/>
  <c r="G352" i="15"/>
  <c r="F352" i="15"/>
  <c r="D352" i="15"/>
  <c r="E352" i="15" s="1"/>
  <c r="B352" i="15"/>
  <c r="G351" i="15"/>
  <c r="F351" i="15"/>
  <c r="D351" i="15"/>
  <c r="E351" i="15" s="1"/>
  <c r="B351" i="15"/>
  <c r="G350" i="15"/>
  <c r="F350" i="15"/>
  <c r="D350" i="15"/>
  <c r="E350" i="15" s="1"/>
  <c r="B350" i="15"/>
  <c r="G349" i="15"/>
  <c r="F349" i="15"/>
  <c r="D349" i="15"/>
  <c r="E349" i="15" s="1"/>
  <c r="B349" i="15"/>
  <c r="G348" i="15"/>
  <c r="F348" i="15"/>
  <c r="D348" i="15"/>
  <c r="E348" i="15" s="1"/>
  <c r="B348" i="15"/>
  <c r="G347" i="15"/>
  <c r="F347" i="15"/>
  <c r="D347" i="15"/>
  <c r="E347" i="15" s="1"/>
  <c r="B347" i="15"/>
  <c r="G346" i="15"/>
  <c r="F346" i="15"/>
  <c r="D346" i="15"/>
  <c r="E346" i="15" s="1"/>
  <c r="B346" i="15"/>
  <c r="G345" i="15"/>
  <c r="F345" i="15"/>
  <c r="D345" i="15"/>
  <c r="E345" i="15" s="1"/>
  <c r="B345" i="15"/>
  <c r="G344" i="15"/>
  <c r="F344" i="15"/>
  <c r="D344" i="15"/>
  <c r="E344" i="15" s="1"/>
  <c r="B344" i="15"/>
  <c r="G343" i="15"/>
  <c r="F343" i="15"/>
  <c r="D343" i="15"/>
  <c r="E343" i="15" s="1"/>
  <c r="B343" i="15"/>
  <c r="G342" i="15"/>
  <c r="F342" i="15"/>
  <c r="D342" i="15"/>
  <c r="E342" i="15" s="1"/>
  <c r="B342" i="15"/>
  <c r="G341" i="15"/>
  <c r="F341" i="15"/>
  <c r="D341" i="15"/>
  <c r="E341" i="15" s="1"/>
  <c r="B341" i="15"/>
  <c r="G340" i="15"/>
  <c r="F340" i="15"/>
  <c r="D340" i="15"/>
  <c r="E340" i="15" s="1"/>
  <c r="B340" i="15"/>
  <c r="G339" i="15"/>
  <c r="F339" i="15"/>
  <c r="D339" i="15"/>
  <c r="E339" i="15" s="1"/>
  <c r="B339" i="15"/>
  <c r="G338" i="15"/>
  <c r="F338" i="15"/>
  <c r="D338" i="15"/>
  <c r="E338" i="15" s="1"/>
  <c r="B338" i="15"/>
  <c r="G337" i="15"/>
  <c r="F337" i="15"/>
  <c r="D337" i="15"/>
  <c r="E337" i="15" s="1"/>
  <c r="B337" i="15"/>
  <c r="G336" i="15"/>
  <c r="F336" i="15"/>
  <c r="D336" i="15"/>
  <c r="E336" i="15" s="1"/>
  <c r="B336" i="15"/>
  <c r="G335" i="15"/>
  <c r="F335" i="15"/>
  <c r="D335" i="15"/>
  <c r="E335" i="15" s="1"/>
  <c r="B335" i="15"/>
  <c r="G334" i="15"/>
  <c r="F334" i="15"/>
  <c r="D334" i="15"/>
  <c r="E334" i="15" s="1"/>
  <c r="B334" i="15"/>
  <c r="G333" i="15"/>
  <c r="F333" i="15"/>
  <c r="D333" i="15"/>
  <c r="E333" i="15" s="1"/>
  <c r="B333" i="15"/>
  <c r="G332" i="15"/>
  <c r="F332" i="15"/>
  <c r="D332" i="15"/>
  <c r="E332" i="15" s="1"/>
  <c r="B332" i="15"/>
  <c r="G331" i="15"/>
  <c r="F331" i="15"/>
  <c r="D331" i="15"/>
  <c r="E331" i="15" s="1"/>
  <c r="B331" i="15"/>
  <c r="G330" i="15"/>
  <c r="F330" i="15"/>
  <c r="D330" i="15"/>
  <c r="E330" i="15" s="1"/>
  <c r="B330" i="15"/>
  <c r="G329" i="15"/>
  <c r="F329" i="15"/>
  <c r="D329" i="15"/>
  <c r="E329" i="15" s="1"/>
  <c r="B329" i="15"/>
  <c r="G328" i="15"/>
  <c r="F328" i="15"/>
  <c r="D328" i="15"/>
  <c r="E328" i="15" s="1"/>
  <c r="B328" i="15"/>
  <c r="G327" i="15"/>
  <c r="F327" i="15"/>
  <c r="D327" i="15"/>
  <c r="E327" i="15" s="1"/>
  <c r="B327" i="15"/>
  <c r="G326" i="15"/>
  <c r="F326" i="15"/>
  <c r="D326" i="15"/>
  <c r="E326" i="15" s="1"/>
  <c r="B326" i="15"/>
  <c r="G325" i="15"/>
  <c r="F325" i="15"/>
  <c r="D325" i="15"/>
  <c r="E325" i="15" s="1"/>
  <c r="B325" i="15"/>
  <c r="G324" i="15"/>
  <c r="F324" i="15"/>
  <c r="D324" i="15"/>
  <c r="E324" i="15" s="1"/>
  <c r="B324" i="15"/>
  <c r="G323" i="15"/>
  <c r="F323" i="15"/>
  <c r="D323" i="15"/>
  <c r="E323" i="15" s="1"/>
  <c r="B323" i="15"/>
  <c r="G322" i="15"/>
  <c r="F322" i="15"/>
  <c r="D322" i="15"/>
  <c r="E322" i="15" s="1"/>
  <c r="B322" i="15"/>
  <c r="G321" i="15"/>
  <c r="F321" i="15"/>
  <c r="D321" i="15"/>
  <c r="E321" i="15" s="1"/>
  <c r="B321" i="15"/>
  <c r="G320" i="15"/>
  <c r="F320" i="15"/>
  <c r="D320" i="15"/>
  <c r="E320" i="15" s="1"/>
  <c r="B320" i="15"/>
  <c r="G319" i="15"/>
  <c r="F319" i="15"/>
  <c r="D319" i="15"/>
  <c r="E319" i="15" s="1"/>
  <c r="B319" i="15"/>
  <c r="G318" i="15"/>
  <c r="F318" i="15"/>
  <c r="D318" i="15"/>
  <c r="E318" i="15" s="1"/>
  <c r="B318" i="15"/>
  <c r="G317" i="15"/>
  <c r="F317" i="15"/>
  <c r="D317" i="15"/>
  <c r="E317" i="15" s="1"/>
  <c r="B317" i="15"/>
  <c r="G309" i="15"/>
  <c r="F309" i="15"/>
  <c r="D309" i="15"/>
  <c r="E309" i="15" s="1"/>
  <c r="B309" i="15"/>
  <c r="G308" i="15"/>
  <c r="F308" i="15"/>
  <c r="D308" i="15"/>
  <c r="E308" i="15" s="1"/>
  <c r="B308" i="15"/>
  <c r="G307" i="15"/>
  <c r="F307" i="15"/>
  <c r="D307" i="15"/>
  <c r="E307" i="15" s="1"/>
  <c r="B307" i="15"/>
  <c r="G306" i="15"/>
  <c r="F306" i="15"/>
  <c r="D306" i="15"/>
  <c r="E306" i="15" s="1"/>
  <c r="B306" i="15"/>
  <c r="G305" i="15"/>
  <c r="F305" i="15"/>
  <c r="D305" i="15"/>
  <c r="E305" i="15" s="1"/>
  <c r="B305" i="15"/>
  <c r="G304" i="15"/>
  <c r="F304" i="15"/>
  <c r="D304" i="15"/>
  <c r="E304" i="15" s="1"/>
  <c r="B304" i="15"/>
  <c r="G303" i="15"/>
  <c r="F303" i="15"/>
  <c r="D303" i="15"/>
  <c r="E303" i="15" s="1"/>
  <c r="B303" i="15"/>
  <c r="G302" i="15"/>
  <c r="F302" i="15"/>
  <c r="D302" i="15"/>
  <c r="E302" i="15" s="1"/>
  <c r="B302" i="15"/>
  <c r="G301" i="15"/>
  <c r="F301" i="15"/>
  <c r="D301" i="15"/>
  <c r="E301" i="15" s="1"/>
  <c r="B301" i="15"/>
  <c r="G300" i="15"/>
  <c r="F300" i="15"/>
  <c r="D300" i="15"/>
  <c r="E300" i="15" s="1"/>
  <c r="B300" i="15"/>
  <c r="G299" i="15"/>
  <c r="F299" i="15"/>
  <c r="D299" i="15"/>
  <c r="E299" i="15" s="1"/>
  <c r="B299" i="15"/>
  <c r="G298" i="15"/>
  <c r="F298" i="15"/>
  <c r="D298" i="15"/>
  <c r="E298" i="15" s="1"/>
  <c r="B298" i="15"/>
  <c r="G297" i="15"/>
  <c r="F297" i="15"/>
  <c r="D297" i="15"/>
  <c r="E297" i="15" s="1"/>
  <c r="B297" i="15"/>
  <c r="G296" i="15"/>
  <c r="F296" i="15"/>
  <c r="D296" i="15"/>
  <c r="E296" i="15" s="1"/>
  <c r="B296" i="15"/>
  <c r="G295" i="15"/>
  <c r="F295" i="15"/>
  <c r="D295" i="15"/>
  <c r="E295" i="15" s="1"/>
  <c r="B295" i="15"/>
  <c r="G294" i="15"/>
  <c r="F294" i="15"/>
  <c r="D294" i="15"/>
  <c r="E294" i="15" s="1"/>
  <c r="B294" i="15"/>
  <c r="G293" i="15"/>
  <c r="F293" i="15"/>
  <c r="D293" i="15"/>
  <c r="E293" i="15" s="1"/>
  <c r="B293" i="15"/>
  <c r="G292" i="15"/>
  <c r="F292" i="15"/>
  <c r="D292" i="15"/>
  <c r="E292" i="15" s="1"/>
  <c r="B292" i="15"/>
  <c r="G291" i="15"/>
  <c r="F291" i="15"/>
  <c r="D291" i="15"/>
  <c r="E291" i="15" s="1"/>
  <c r="B291" i="15"/>
  <c r="G290" i="15"/>
  <c r="F290" i="15"/>
  <c r="D290" i="15"/>
  <c r="E290" i="15" s="1"/>
  <c r="B290" i="15"/>
  <c r="G289" i="15"/>
  <c r="F289" i="15"/>
  <c r="D289" i="15"/>
  <c r="E289" i="15" s="1"/>
  <c r="B289" i="15"/>
  <c r="G288" i="15"/>
  <c r="F288" i="15"/>
  <c r="D288" i="15"/>
  <c r="E288" i="15" s="1"/>
  <c r="B288" i="15"/>
  <c r="G287" i="15"/>
  <c r="F287" i="15"/>
  <c r="D287" i="15"/>
  <c r="E287" i="15" s="1"/>
  <c r="B287" i="15"/>
  <c r="G286" i="15"/>
  <c r="F286" i="15"/>
  <c r="D286" i="15"/>
  <c r="E286" i="15" s="1"/>
  <c r="B286" i="15"/>
  <c r="G285" i="15"/>
  <c r="F285" i="15"/>
  <c r="D285" i="15"/>
  <c r="E285" i="15" s="1"/>
  <c r="B285" i="15"/>
  <c r="G284" i="15"/>
  <c r="F284" i="15"/>
  <c r="D284" i="15"/>
  <c r="E284" i="15" s="1"/>
  <c r="B284" i="15"/>
  <c r="G283" i="15"/>
  <c r="F283" i="15"/>
  <c r="D283" i="15"/>
  <c r="E283" i="15" s="1"/>
  <c r="B283" i="15"/>
  <c r="G282" i="15"/>
  <c r="F282" i="15"/>
  <c r="D282" i="15"/>
  <c r="E282" i="15" s="1"/>
  <c r="B282" i="15"/>
  <c r="G281" i="15"/>
  <c r="F281" i="15"/>
  <c r="D281" i="15"/>
  <c r="E281" i="15" s="1"/>
  <c r="B281" i="15"/>
  <c r="G280" i="15"/>
  <c r="F280" i="15"/>
  <c r="D280" i="15"/>
  <c r="E280" i="15" s="1"/>
  <c r="B280" i="15"/>
  <c r="G279" i="15"/>
  <c r="F279" i="15"/>
  <c r="D279" i="15"/>
  <c r="E279" i="15" s="1"/>
  <c r="B279" i="15"/>
  <c r="G278" i="15"/>
  <c r="F278" i="15"/>
  <c r="D278" i="15"/>
  <c r="E278" i="15" s="1"/>
  <c r="B278" i="15"/>
  <c r="G277" i="15"/>
  <c r="F277" i="15"/>
  <c r="D277" i="15"/>
  <c r="E277" i="15" s="1"/>
  <c r="B277" i="15"/>
  <c r="G276" i="15"/>
  <c r="F276" i="15"/>
  <c r="D276" i="15"/>
  <c r="E276" i="15" s="1"/>
  <c r="B276" i="15"/>
  <c r="G275" i="15"/>
  <c r="F275" i="15"/>
  <c r="D275" i="15"/>
  <c r="E275" i="15" s="1"/>
  <c r="B275" i="15"/>
  <c r="G274" i="15"/>
  <c r="F274" i="15"/>
  <c r="D274" i="15"/>
  <c r="E274" i="15" s="1"/>
  <c r="B274" i="15"/>
  <c r="G266" i="15"/>
  <c r="F266" i="15"/>
  <c r="D266" i="15"/>
  <c r="E266" i="15" s="1"/>
  <c r="B266" i="15"/>
  <c r="G265" i="15"/>
  <c r="F265" i="15"/>
  <c r="D265" i="15"/>
  <c r="E265" i="15" s="1"/>
  <c r="B265" i="15"/>
  <c r="G264" i="15"/>
  <c r="F264" i="15"/>
  <c r="D264" i="15"/>
  <c r="E264" i="15" s="1"/>
  <c r="B264" i="15"/>
  <c r="G263" i="15"/>
  <c r="F263" i="15"/>
  <c r="D263" i="15"/>
  <c r="E263" i="15" s="1"/>
  <c r="B263" i="15"/>
  <c r="G262" i="15"/>
  <c r="F262" i="15"/>
  <c r="D262" i="15"/>
  <c r="E262" i="15" s="1"/>
  <c r="B262" i="15"/>
  <c r="G261" i="15"/>
  <c r="F261" i="15"/>
  <c r="D261" i="15"/>
  <c r="E261" i="15" s="1"/>
  <c r="B261" i="15"/>
  <c r="G260" i="15"/>
  <c r="F260" i="15"/>
  <c r="D260" i="15"/>
  <c r="E260" i="15" s="1"/>
  <c r="B260" i="15"/>
  <c r="G259" i="15"/>
  <c r="F259" i="15"/>
  <c r="D259" i="15"/>
  <c r="E259" i="15" s="1"/>
  <c r="B259" i="15"/>
  <c r="G258" i="15"/>
  <c r="F258" i="15"/>
  <c r="D258" i="15"/>
  <c r="E258" i="15" s="1"/>
  <c r="B258" i="15"/>
  <c r="G257" i="15"/>
  <c r="F257" i="15"/>
  <c r="D257" i="15"/>
  <c r="E257" i="15" s="1"/>
  <c r="B257" i="15"/>
  <c r="G256" i="15"/>
  <c r="F256" i="15"/>
  <c r="D256" i="15"/>
  <c r="E256" i="15" s="1"/>
  <c r="B256" i="15"/>
  <c r="G255" i="15"/>
  <c r="F255" i="15"/>
  <c r="D255" i="15"/>
  <c r="E255" i="15" s="1"/>
  <c r="B255" i="15"/>
  <c r="G254" i="15"/>
  <c r="F254" i="15"/>
  <c r="D254" i="15"/>
  <c r="E254" i="15" s="1"/>
  <c r="B254" i="15"/>
  <c r="G253" i="15"/>
  <c r="F253" i="15"/>
  <c r="D253" i="15"/>
  <c r="E253" i="15" s="1"/>
  <c r="B253" i="15"/>
  <c r="G252" i="15"/>
  <c r="F252" i="15"/>
  <c r="D252" i="15"/>
  <c r="E252" i="15" s="1"/>
  <c r="B252" i="15"/>
  <c r="G251" i="15"/>
  <c r="F251" i="15"/>
  <c r="D251" i="15"/>
  <c r="E251" i="15" s="1"/>
  <c r="B251" i="15"/>
  <c r="G250" i="15"/>
  <c r="F250" i="15"/>
  <c r="D250" i="15"/>
  <c r="E250" i="15" s="1"/>
  <c r="B250" i="15"/>
  <c r="G249" i="15"/>
  <c r="F249" i="15"/>
  <c r="D249" i="15"/>
  <c r="E249" i="15" s="1"/>
  <c r="B249" i="15"/>
  <c r="G248" i="15"/>
  <c r="F248" i="15"/>
  <c r="D248" i="15"/>
  <c r="E248" i="15" s="1"/>
  <c r="B248" i="15"/>
  <c r="G247" i="15"/>
  <c r="F247" i="15"/>
  <c r="D247" i="15"/>
  <c r="E247" i="15" s="1"/>
  <c r="B247" i="15"/>
  <c r="G246" i="15"/>
  <c r="F246" i="15"/>
  <c r="D246" i="15"/>
  <c r="E246" i="15" s="1"/>
  <c r="B246" i="15"/>
  <c r="G245" i="15"/>
  <c r="F245" i="15"/>
  <c r="D245" i="15"/>
  <c r="E245" i="15" s="1"/>
  <c r="B245" i="15"/>
  <c r="G244" i="15"/>
  <c r="F244" i="15"/>
  <c r="D244" i="15"/>
  <c r="E244" i="15" s="1"/>
  <c r="B244" i="15"/>
  <c r="G243" i="15"/>
  <c r="F243" i="15"/>
  <c r="D243" i="15"/>
  <c r="E243" i="15" s="1"/>
  <c r="B243" i="15"/>
  <c r="G242" i="15"/>
  <c r="F242" i="15"/>
  <c r="D242" i="15"/>
  <c r="E242" i="15" s="1"/>
  <c r="B242" i="15"/>
  <c r="G241" i="15"/>
  <c r="F241" i="15"/>
  <c r="D241" i="15"/>
  <c r="E241" i="15" s="1"/>
  <c r="B241" i="15"/>
  <c r="G240" i="15"/>
  <c r="F240" i="15"/>
  <c r="D240" i="15"/>
  <c r="E240" i="15" s="1"/>
  <c r="B240" i="15"/>
  <c r="G239" i="15"/>
  <c r="F239" i="15"/>
  <c r="D239" i="15"/>
  <c r="E239" i="15" s="1"/>
  <c r="B239" i="15"/>
  <c r="G238" i="15"/>
  <c r="F238" i="15"/>
  <c r="D238" i="15"/>
  <c r="E238" i="15" s="1"/>
  <c r="B238" i="15"/>
  <c r="G237" i="15"/>
  <c r="F237" i="15"/>
  <c r="D237" i="15"/>
  <c r="E237" i="15" s="1"/>
  <c r="B237" i="15"/>
  <c r="G236" i="15"/>
  <c r="F236" i="15"/>
  <c r="D236" i="15"/>
  <c r="E236" i="15" s="1"/>
  <c r="B236" i="15"/>
  <c r="G235" i="15"/>
  <c r="F235" i="15"/>
  <c r="D235" i="15"/>
  <c r="E235" i="15" s="1"/>
  <c r="B235" i="15"/>
  <c r="G234" i="15"/>
  <c r="F234" i="15"/>
  <c r="D234" i="15"/>
  <c r="E234" i="15" s="1"/>
  <c r="B234" i="15"/>
  <c r="G233" i="15"/>
  <c r="F233" i="15"/>
  <c r="D233" i="15"/>
  <c r="E233" i="15" s="1"/>
  <c r="B233" i="15"/>
  <c r="G232" i="15"/>
  <c r="F232" i="15"/>
  <c r="D232" i="15"/>
  <c r="E232" i="15" s="1"/>
  <c r="B232" i="15"/>
  <c r="G231" i="15"/>
  <c r="F231" i="15"/>
  <c r="D231" i="15"/>
  <c r="E231" i="15" s="1"/>
  <c r="B231" i="15"/>
  <c r="G223" i="15"/>
  <c r="F223" i="15"/>
  <c r="D223" i="15"/>
  <c r="E223" i="15" s="1"/>
  <c r="B223" i="15"/>
  <c r="G222" i="15"/>
  <c r="F222" i="15"/>
  <c r="D222" i="15"/>
  <c r="E222" i="15" s="1"/>
  <c r="B222" i="15"/>
  <c r="G221" i="15"/>
  <c r="F221" i="15"/>
  <c r="D221" i="15"/>
  <c r="E221" i="15" s="1"/>
  <c r="B221" i="15"/>
  <c r="G220" i="15"/>
  <c r="F220" i="15"/>
  <c r="D220" i="15"/>
  <c r="E220" i="15" s="1"/>
  <c r="B220" i="15"/>
  <c r="G219" i="15"/>
  <c r="F219" i="15"/>
  <c r="D219" i="15"/>
  <c r="E219" i="15" s="1"/>
  <c r="B219" i="15"/>
  <c r="G218" i="15"/>
  <c r="F218" i="15"/>
  <c r="D218" i="15"/>
  <c r="E218" i="15" s="1"/>
  <c r="B218" i="15"/>
  <c r="G217" i="15"/>
  <c r="F217" i="15"/>
  <c r="D217" i="15"/>
  <c r="E217" i="15" s="1"/>
  <c r="B217" i="15"/>
  <c r="G216" i="15"/>
  <c r="F216" i="15"/>
  <c r="D216" i="15"/>
  <c r="E216" i="15" s="1"/>
  <c r="B216" i="15"/>
  <c r="G215" i="15"/>
  <c r="F215" i="15"/>
  <c r="D215" i="15"/>
  <c r="E215" i="15" s="1"/>
  <c r="B215" i="15"/>
  <c r="G214" i="15"/>
  <c r="F214" i="15"/>
  <c r="D214" i="15"/>
  <c r="E214" i="15" s="1"/>
  <c r="B214" i="15"/>
  <c r="G213" i="15"/>
  <c r="F213" i="15"/>
  <c r="D213" i="15"/>
  <c r="E213" i="15" s="1"/>
  <c r="B213" i="15"/>
  <c r="G212" i="15"/>
  <c r="F212" i="15"/>
  <c r="D212" i="15"/>
  <c r="E212" i="15" s="1"/>
  <c r="B212" i="15"/>
  <c r="G211" i="15"/>
  <c r="F211" i="15"/>
  <c r="D211" i="15"/>
  <c r="E211" i="15" s="1"/>
  <c r="B211" i="15"/>
  <c r="G210" i="15"/>
  <c r="F210" i="15"/>
  <c r="D210" i="15"/>
  <c r="E210" i="15" s="1"/>
  <c r="B210" i="15"/>
  <c r="G209" i="15"/>
  <c r="F209" i="15"/>
  <c r="D209" i="15"/>
  <c r="E209" i="15" s="1"/>
  <c r="B209" i="15"/>
  <c r="G208" i="15"/>
  <c r="F208" i="15"/>
  <c r="D208" i="15"/>
  <c r="E208" i="15" s="1"/>
  <c r="B208" i="15"/>
  <c r="G207" i="15"/>
  <c r="F207" i="15"/>
  <c r="D207" i="15"/>
  <c r="E207" i="15" s="1"/>
  <c r="B207" i="15"/>
  <c r="G206" i="15"/>
  <c r="F206" i="15"/>
  <c r="D206" i="15"/>
  <c r="E206" i="15" s="1"/>
  <c r="B206" i="15"/>
  <c r="G205" i="15"/>
  <c r="F205" i="15"/>
  <c r="D205" i="15"/>
  <c r="E205" i="15" s="1"/>
  <c r="B205" i="15"/>
  <c r="G204" i="15"/>
  <c r="F204" i="15"/>
  <c r="D204" i="15"/>
  <c r="E204" i="15" s="1"/>
  <c r="B204" i="15"/>
  <c r="G203" i="15"/>
  <c r="F203" i="15"/>
  <c r="D203" i="15"/>
  <c r="E203" i="15" s="1"/>
  <c r="B203" i="15"/>
  <c r="G202" i="15"/>
  <c r="F202" i="15"/>
  <c r="D202" i="15"/>
  <c r="E202" i="15" s="1"/>
  <c r="B202" i="15"/>
  <c r="G201" i="15"/>
  <c r="F201" i="15"/>
  <c r="D201" i="15"/>
  <c r="E201" i="15" s="1"/>
  <c r="B201" i="15"/>
  <c r="G200" i="15"/>
  <c r="F200" i="15"/>
  <c r="D200" i="15"/>
  <c r="E200" i="15" s="1"/>
  <c r="B200" i="15"/>
  <c r="G199" i="15"/>
  <c r="F199" i="15"/>
  <c r="D199" i="15"/>
  <c r="E199" i="15" s="1"/>
  <c r="B199" i="15"/>
  <c r="G198" i="15"/>
  <c r="F198" i="15"/>
  <c r="D198" i="15"/>
  <c r="E198" i="15" s="1"/>
  <c r="B198" i="15"/>
  <c r="G197" i="15"/>
  <c r="F197" i="15"/>
  <c r="D197" i="15"/>
  <c r="E197" i="15" s="1"/>
  <c r="B197" i="15"/>
  <c r="G196" i="15"/>
  <c r="F196" i="15"/>
  <c r="D196" i="15"/>
  <c r="E196" i="15" s="1"/>
  <c r="B196" i="15"/>
  <c r="G195" i="15"/>
  <c r="F195" i="15"/>
  <c r="D195" i="15"/>
  <c r="E195" i="15" s="1"/>
  <c r="B195" i="15"/>
  <c r="G194" i="15"/>
  <c r="F194" i="15"/>
  <c r="D194" i="15"/>
  <c r="E194" i="15" s="1"/>
  <c r="B194" i="15"/>
  <c r="G193" i="15"/>
  <c r="F193" i="15"/>
  <c r="D193" i="15"/>
  <c r="E193" i="15" s="1"/>
  <c r="B193" i="15"/>
  <c r="G192" i="15"/>
  <c r="F192" i="15"/>
  <c r="D192" i="15"/>
  <c r="E192" i="15" s="1"/>
  <c r="B192" i="15"/>
  <c r="G191" i="15"/>
  <c r="F191" i="15"/>
  <c r="D191" i="15"/>
  <c r="E191" i="15" s="1"/>
  <c r="B191" i="15"/>
  <c r="G190" i="15"/>
  <c r="F190" i="15"/>
  <c r="D190" i="15"/>
  <c r="E190" i="15" s="1"/>
  <c r="B190" i="15"/>
  <c r="G189" i="15"/>
  <c r="F189" i="15"/>
  <c r="D189" i="15"/>
  <c r="E189" i="15" s="1"/>
  <c r="B189" i="15"/>
  <c r="G188" i="15"/>
  <c r="F188" i="15"/>
  <c r="D188" i="15"/>
  <c r="E188" i="15" s="1"/>
  <c r="B188" i="15"/>
  <c r="G180" i="15"/>
  <c r="F180" i="15"/>
  <c r="D180" i="15"/>
  <c r="E180" i="15" s="1"/>
  <c r="B180" i="15"/>
  <c r="G179" i="15"/>
  <c r="F179" i="15"/>
  <c r="D179" i="15"/>
  <c r="E179" i="15" s="1"/>
  <c r="B179" i="15"/>
  <c r="G178" i="15"/>
  <c r="F178" i="15"/>
  <c r="D178" i="15"/>
  <c r="E178" i="15" s="1"/>
  <c r="B178" i="15"/>
  <c r="G177" i="15"/>
  <c r="F177" i="15"/>
  <c r="D177" i="15"/>
  <c r="E177" i="15" s="1"/>
  <c r="B177" i="15"/>
  <c r="G176" i="15"/>
  <c r="F176" i="15"/>
  <c r="D176" i="15"/>
  <c r="E176" i="15" s="1"/>
  <c r="B176" i="15"/>
  <c r="G175" i="15"/>
  <c r="F175" i="15"/>
  <c r="D175" i="15"/>
  <c r="E175" i="15" s="1"/>
  <c r="B175" i="15"/>
  <c r="G174" i="15"/>
  <c r="F174" i="15"/>
  <c r="D174" i="15"/>
  <c r="E174" i="15" s="1"/>
  <c r="B174" i="15"/>
  <c r="G173" i="15"/>
  <c r="F173" i="15"/>
  <c r="D173" i="15"/>
  <c r="E173" i="15" s="1"/>
  <c r="B173" i="15"/>
  <c r="G172" i="15"/>
  <c r="F172" i="15"/>
  <c r="D172" i="15"/>
  <c r="E172" i="15" s="1"/>
  <c r="B172" i="15"/>
  <c r="G171" i="15"/>
  <c r="F171" i="15"/>
  <c r="D171" i="15"/>
  <c r="E171" i="15" s="1"/>
  <c r="B171" i="15"/>
  <c r="G170" i="15"/>
  <c r="F170" i="15"/>
  <c r="D170" i="15"/>
  <c r="E170" i="15" s="1"/>
  <c r="B170" i="15"/>
  <c r="G169" i="15"/>
  <c r="F169" i="15"/>
  <c r="D169" i="15"/>
  <c r="E169" i="15" s="1"/>
  <c r="B169" i="15"/>
  <c r="G168" i="15"/>
  <c r="F168" i="15"/>
  <c r="D168" i="15"/>
  <c r="E168" i="15" s="1"/>
  <c r="B168" i="15"/>
  <c r="G167" i="15"/>
  <c r="F167" i="15"/>
  <c r="D167" i="15"/>
  <c r="E167" i="15" s="1"/>
  <c r="B167" i="15"/>
  <c r="G166" i="15"/>
  <c r="F166" i="15"/>
  <c r="D166" i="15"/>
  <c r="E166" i="15" s="1"/>
  <c r="B166" i="15"/>
  <c r="G165" i="15"/>
  <c r="F165" i="15"/>
  <c r="D165" i="15"/>
  <c r="E165" i="15" s="1"/>
  <c r="B165" i="15"/>
  <c r="G164" i="15"/>
  <c r="F164" i="15"/>
  <c r="D164" i="15"/>
  <c r="E164" i="15" s="1"/>
  <c r="B164" i="15"/>
  <c r="G163" i="15"/>
  <c r="F163" i="15"/>
  <c r="D163" i="15"/>
  <c r="E163" i="15" s="1"/>
  <c r="B163" i="15"/>
  <c r="G162" i="15"/>
  <c r="F162" i="15"/>
  <c r="D162" i="15"/>
  <c r="E162" i="15" s="1"/>
  <c r="B162" i="15"/>
  <c r="G161" i="15"/>
  <c r="F161" i="15"/>
  <c r="D161" i="15"/>
  <c r="E161" i="15" s="1"/>
  <c r="B161" i="15"/>
  <c r="G160" i="15"/>
  <c r="F160" i="15"/>
  <c r="D160" i="15"/>
  <c r="E160" i="15" s="1"/>
  <c r="B160" i="15"/>
  <c r="G159" i="15"/>
  <c r="F159" i="15"/>
  <c r="D159" i="15"/>
  <c r="E159" i="15" s="1"/>
  <c r="B159" i="15"/>
  <c r="G158" i="15"/>
  <c r="F158" i="15"/>
  <c r="D158" i="15"/>
  <c r="E158" i="15" s="1"/>
  <c r="B158" i="15"/>
  <c r="G157" i="15"/>
  <c r="F157" i="15"/>
  <c r="D157" i="15"/>
  <c r="E157" i="15" s="1"/>
  <c r="B157" i="15"/>
  <c r="G156" i="15"/>
  <c r="F156" i="15"/>
  <c r="D156" i="15"/>
  <c r="E156" i="15" s="1"/>
  <c r="B156" i="15"/>
  <c r="G155" i="15"/>
  <c r="F155" i="15"/>
  <c r="D155" i="15"/>
  <c r="E155" i="15" s="1"/>
  <c r="B155" i="15"/>
  <c r="G154" i="15"/>
  <c r="F154" i="15"/>
  <c r="D154" i="15"/>
  <c r="E154" i="15" s="1"/>
  <c r="B154" i="15"/>
  <c r="G153" i="15"/>
  <c r="F153" i="15"/>
  <c r="D153" i="15"/>
  <c r="E153" i="15" s="1"/>
  <c r="B153" i="15"/>
  <c r="G152" i="15"/>
  <c r="F152" i="15"/>
  <c r="D152" i="15"/>
  <c r="E152" i="15" s="1"/>
  <c r="B152" i="15"/>
  <c r="G151" i="15"/>
  <c r="F151" i="15"/>
  <c r="D151" i="15"/>
  <c r="E151" i="15" s="1"/>
  <c r="B151" i="15"/>
  <c r="G150" i="15"/>
  <c r="F150" i="15"/>
  <c r="D150" i="15"/>
  <c r="E150" i="15" s="1"/>
  <c r="B150" i="15"/>
  <c r="G149" i="15"/>
  <c r="F149" i="15"/>
  <c r="D149" i="15"/>
  <c r="E149" i="15" s="1"/>
  <c r="B149" i="15"/>
  <c r="G148" i="15"/>
  <c r="F148" i="15"/>
  <c r="D148" i="15"/>
  <c r="E148" i="15" s="1"/>
  <c r="B148" i="15"/>
  <c r="G147" i="15"/>
  <c r="F147" i="15"/>
  <c r="D147" i="15"/>
  <c r="E147" i="15" s="1"/>
  <c r="B147" i="15"/>
  <c r="G146" i="15"/>
  <c r="F146" i="15"/>
  <c r="D146" i="15"/>
  <c r="E146" i="15" s="1"/>
  <c r="B146" i="15"/>
  <c r="G145" i="15"/>
  <c r="F145" i="15"/>
  <c r="D145" i="15"/>
  <c r="E145" i="15" s="1"/>
  <c r="B145" i="15"/>
  <c r="G137" i="15"/>
  <c r="F137" i="15"/>
  <c r="D137" i="15"/>
  <c r="E137" i="15" s="1"/>
  <c r="B137" i="15"/>
  <c r="G136" i="15"/>
  <c r="F136" i="15"/>
  <c r="D136" i="15"/>
  <c r="E136" i="15" s="1"/>
  <c r="B136" i="15"/>
  <c r="G135" i="15"/>
  <c r="F135" i="15"/>
  <c r="D135" i="15"/>
  <c r="E135" i="15" s="1"/>
  <c r="B135" i="15"/>
  <c r="G134" i="15"/>
  <c r="F134" i="15"/>
  <c r="D134" i="15"/>
  <c r="E134" i="15" s="1"/>
  <c r="B134" i="15"/>
  <c r="G133" i="15"/>
  <c r="F133" i="15"/>
  <c r="D133" i="15"/>
  <c r="E133" i="15" s="1"/>
  <c r="B133" i="15"/>
  <c r="G132" i="15"/>
  <c r="F132" i="15"/>
  <c r="D132" i="15"/>
  <c r="E132" i="15" s="1"/>
  <c r="B132" i="15"/>
  <c r="G131" i="15"/>
  <c r="F131" i="15"/>
  <c r="D131" i="15"/>
  <c r="E131" i="15" s="1"/>
  <c r="B131" i="15"/>
  <c r="G130" i="15"/>
  <c r="F130" i="15"/>
  <c r="D130" i="15"/>
  <c r="E130" i="15" s="1"/>
  <c r="B130" i="15"/>
  <c r="G129" i="15"/>
  <c r="F129" i="15"/>
  <c r="D129" i="15"/>
  <c r="E129" i="15" s="1"/>
  <c r="B129" i="15"/>
  <c r="G128" i="15"/>
  <c r="F128" i="15"/>
  <c r="D128" i="15"/>
  <c r="E128" i="15" s="1"/>
  <c r="B128" i="15"/>
  <c r="G127" i="15"/>
  <c r="F127" i="15"/>
  <c r="D127" i="15"/>
  <c r="E127" i="15" s="1"/>
  <c r="B127" i="15"/>
  <c r="G126" i="15"/>
  <c r="F126" i="15"/>
  <c r="D126" i="15"/>
  <c r="E126" i="15" s="1"/>
  <c r="B126" i="15"/>
  <c r="G125" i="15"/>
  <c r="F125" i="15"/>
  <c r="D125" i="15"/>
  <c r="E125" i="15" s="1"/>
  <c r="B125" i="15"/>
  <c r="G124" i="15"/>
  <c r="F124" i="15"/>
  <c r="D124" i="15"/>
  <c r="E124" i="15" s="1"/>
  <c r="B124" i="15"/>
  <c r="G123" i="15"/>
  <c r="F123" i="15"/>
  <c r="D123" i="15"/>
  <c r="E123" i="15" s="1"/>
  <c r="B123" i="15"/>
  <c r="G122" i="15"/>
  <c r="F122" i="15"/>
  <c r="D122" i="15"/>
  <c r="E122" i="15" s="1"/>
  <c r="B122" i="15"/>
  <c r="G121" i="15"/>
  <c r="F121" i="15"/>
  <c r="D121" i="15"/>
  <c r="E121" i="15" s="1"/>
  <c r="B121" i="15"/>
  <c r="G120" i="15"/>
  <c r="F120" i="15"/>
  <c r="D120" i="15"/>
  <c r="E120" i="15" s="1"/>
  <c r="B120" i="15"/>
  <c r="G119" i="15"/>
  <c r="F119" i="15"/>
  <c r="D119" i="15"/>
  <c r="E119" i="15" s="1"/>
  <c r="B119" i="15"/>
  <c r="G118" i="15"/>
  <c r="F118" i="15"/>
  <c r="D118" i="15"/>
  <c r="E118" i="15" s="1"/>
  <c r="B118" i="15"/>
  <c r="G117" i="15"/>
  <c r="F117" i="15"/>
  <c r="D117" i="15"/>
  <c r="E117" i="15" s="1"/>
  <c r="B117" i="15"/>
  <c r="G116" i="15"/>
  <c r="F116" i="15"/>
  <c r="D116" i="15"/>
  <c r="E116" i="15" s="1"/>
  <c r="B116" i="15"/>
  <c r="G115" i="15"/>
  <c r="F115" i="15"/>
  <c r="D115" i="15"/>
  <c r="E115" i="15" s="1"/>
  <c r="B115" i="15"/>
  <c r="G114" i="15"/>
  <c r="F114" i="15"/>
  <c r="D114" i="15"/>
  <c r="E114" i="15" s="1"/>
  <c r="B114" i="15"/>
  <c r="G113" i="15"/>
  <c r="F113" i="15"/>
  <c r="D113" i="15"/>
  <c r="E113" i="15" s="1"/>
  <c r="B113" i="15"/>
  <c r="G112" i="15"/>
  <c r="F112" i="15"/>
  <c r="D112" i="15"/>
  <c r="E112" i="15" s="1"/>
  <c r="B112" i="15"/>
  <c r="G111" i="15"/>
  <c r="F111" i="15"/>
  <c r="D111" i="15"/>
  <c r="E111" i="15" s="1"/>
  <c r="B111" i="15"/>
  <c r="G110" i="15"/>
  <c r="F110" i="15"/>
  <c r="D110" i="15"/>
  <c r="E110" i="15" s="1"/>
  <c r="B110" i="15"/>
  <c r="G109" i="15"/>
  <c r="F109" i="15"/>
  <c r="D109" i="15"/>
  <c r="E109" i="15" s="1"/>
  <c r="B109" i="15"/>
  <c r="G108" i="15"/>
  <c r="F108" i="15"/>
  <c r="D108" i="15"/>
  <c r="E108" i="15" s="1"/>
  <c r="B108" i="15"/>
  <c r="G107" i="15"/>
  <c r="F107" i="15"/>
  <c r="D107" i="15"/>
  <c r="E107" i="15" s="1"/>
  <c r="B107" i="15"/>
  <c r="G106" i="15"/>
  <c r="F106" i="15"/>
  <c r="D106" i="15"/>
  <c r="E106" i="15" s="1"/>
  <c r="B106" i="15"/>
  <c r="G105" i="15"/>
  <c r="F105" i="15"/>
  <c r="D105" i="15"/>
  <c r="E105" i="15" s="1"/>
  <c r="B105" i="15"/>
  <c r="G104" i="15"/>
  <c r="F104" i="15"/>
  <c r="D104" i="15"/>
  <c r="E104" i="15" s="1"/>
  <c r="B104" i="15"/>
  <c r="G103" i="15"/>
  <c r="F103" i="15"/>
  <c r="D103" i="15"/>
  <c r="E103" i="15" s="1"/>
  <c r="B103" i="15"/>
  <c r="G102" i="15"/>
  <c r="F102" i="15"/>
  <c r="D102" i="15"/>
  <c r="E102" i="15" s="1"/>
  <c r="B102" i="15"/>
  <c r="B99"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D94" i="15"/>
  <c r="E94" i="15" s="1"/>
  <c r="D93" i="15"/>
  <c r="E93" i="15" s="1"/>
  <c r="D92" i="15"/>
  <c r="E92" i="15" s="1"/>
  <c r="D91" i="15"/>
  <c r="E91" i="15" s="1"/>
  <c r="D90" i="15"/>
  <c r="E90" i="15" s="1"/>
  <c r="D89" i="15"/>
  <c r="E89" i="15" s="1"/>
  <c r="D88" i="15"/>
  <c r="E88" i="15" s="1"/>
  <c r="D87" i="15"/>
  <c r="E87" i="15" s="1"/>
  <c r="D86" i="15"/>
  <c r="E86" i="15" s="1"/>
  <c r="D85" i="15"/>
  <c r="E85" i="15" s="1"/>
  <c r="D84" i="15"/>
  <c r="E84" i="15" s="1"/>
  <c r="D83" i="15"/>
  <c r="E83" i="15" s="1"/>
  <c r="D82" i="15"/>
  <c r="E82" i="15" s="1"/>
  <c r="D81" i="15"/>
  <c r="E81" i="15" s="1"/>
  <c r="D80" i="15"/>
  <c r="E80" i="15" s="1"/>
  <c r="D79" i="15"/>
  <c r="E79" i="15" s="1"/>
  <c r="D78" i="15"/>
  <c r="E78" i="15" s="1"/>
  <c r="D77" i="15"/>
  <c r="E77" i="15" s="1"/>
  <c r="D76" i="15"/>
  <c r="E76" i="15" s="1"/>
  <c r="D75" i="15"/>
  <c r="E75" i="15" s="1"/>
  <c r="D74" i="15"/>
  <c r="E74" i="15" s="1"/>
  <c r="D73" i="15"/>
  <c r="E73" i="15" s="1"/>
  <c r="D72" i="15"/>
  <c r="E72" i="15" s="1"/>
  <c r="D71" i="15"/>
  <c r="E71" i="15" s="1"/>
  <c r="D70" i="15"/>
  <c r="E70" i="15" s="1"/>
  <c r="D69" i="15"/>
  <c r="E69" i="15" s="1"/>
  <c r="D68" i="15"/>
  <c r="E68" i="15" s="1"/>
  <c r="D67" i="15"/>
  <c r="E67" i="15" s="1"/>
  <c r="D66" i="15"/>
  <c r="E66" i="15" s="1"/>
  <c r="D65" i="15"/>
  <c r="E65" i="15" s="1"/>
  <c r="D64" i="15"/>
  <c r="E64" i="15" s="1"/>
  <c r="D63" i="15"/>
  <c r="E63" i="15" s="1"/>
  <c r="D62" i="15"/>
  <c r="E62" i="15" s="1"/>
  <c r="D61" i="15"/>
  <c r="E61" i="15" s="1"/>
  <c r="D60" i="15"/>
  <c r="E60" i="15" s="1"/>
  <c r="D59" i="15"/>
  <c r="E59" i="15" s="1"/>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6" i="15"/>
  <c r="E353" i="15" l="1"/>
  <c r="E396" i="15"/>
  <c r="E439" i="15"/>
  <c r="E525" i="15"/>
  <c r="E568" i="15"/>
  <c r="E611" i="15"/>
  <c r="E654" i="15"/>
  <c r="E697" i="15"/>
  <c r="E740" i="15"/>
  <c r="E783" i="15"/>
  <c r="E826" i="15"/>
  <c r="E869" i="15"/>
  <c r="E912" i="15"/>
  <c r="E955" i="15"/>
  <c r="E998" i="15"/>
  <c r="E1041" i="15"/>
  <c r="E1084" i="15"/>
  <c r="E138" i="15"/>
  <c r="E224" i="15"/>
  <c r="E181" i="15"/>
  <c r="E267" i="15"/>
  <c r="E310" i="15"/>
  <c r="H83" i="5"/>
  <c r="G83" i="5"/>
  <c r="E83" i="5"/>
  <c r="F138" i="15"/>
  <c r="H84" i="5"/>
  <c r="E84" i="5"/>
  <c r="G84" i="5"/>
  <c r="F181" i="15"/>
  <c r="E85" i="5"/>
  <c r="H85" i="5"/>
  <c r="G85" i="5"/>
  <c r="F224" i="15"/>
  <c r="H86" i="5"/>
  <c r="G86" i="5"/>
  <c r="E86" i="5"/>
  <c r="F267" i="15"/>
  <c r="G87" i="5"/>
  <c r="H87" i="5"/>
  <c r="E87" i="5"/>
  <c r="F310" i="15"/>
  <c r="H88" i="5"/>
  <c r="G88" i="5"/>
  <c r="E88" i="5"/>
  <c r="F353" i="15"/>
  <c r="G89" i="5"/>
  <c r="H89" i="5"/>
  <c r="E89" i="5"/>
  <c r="F396" i="15"/>
  <c r="E90" i="5"/>
  <c r="G90" i="5"/>
  <c r="H90" i="5"/>
  <c r="F439" i="15"/>
  <c r="H91" i="5"/>
  <c r="G91" i="5"/>
  <c r="E91" i="5"/>
  <c r="F482" i="15"/>
  <c r="H92" i="5"/>
  <c r="E92" i="5"/>
  <c r="G92" i="5"/>
  <c r="F525" i="15"/>
  <c r="H93" i="5"/>
  <c r="G93" i="5"/>
  <c r="E93" i="5"/>
  <c r="F568" i="15"/>
  <c r="H94" i="5"/>
  <c r="G94" i="5"/>
  <c r="E94" i="5"/>
  <c r="F611" i="15"/>
  <c r="G95" i="5"/>
  <c r="E95" i="5"/>
  <c r="H95" i="5"/>
  <c r="F654" i="15"/>
  <c r="H96" i="5"/>
  <c r="G96" i="5"/>
  <c r="E96" i="5"/>
  <c r="F697" i="15"/>
  <c r="G97" i="5"/>
  <c r="E97" i="5"/>
  <c r="H97" i="5"/>
  <c r="F740" i="15"/>
  <c r="E98" i="5"/>
  <c r="G98" i="5"/>
  <c r="H98" i="5"/>
  <c r="F783" i="15"/>
  <c r="H99" i="5"/>
  <c r="G99" i="5"/>
  <c r="E99" i="5"/>
  <c r="F826" i="15"/>
  <c r="H100" i="5"/>
  <c r="G100" i="5"/>
  <c r="E100" i="5"/>
  <c r="F869" i="15"/>
  <c r="E101" i="5"/>
  <c r="H101" i="5"/>
  <c r="G101" i="5"/>
  <c r="F912" i="15"/>
  <c r="H102" i="5"/>
  <c r="G102" i="5"/>
  <c r="E102" i="5"/>
  <c r="F955" i="15"/>
  <c r="G103" i="5"/>
  <c r="E103" i="5"/>
  <c r="H103" i="5"/>
  <c r="F998" i="15"/>
  <c r="H104" i="5"/>
  <c r="G104" i="5"/>
  <c r="E104" i="5"/>
  <c r="F1041" i="15"/>
  <c r="H105" i="5"/>
  <c r="G105" i="5"/>
  <c r="E105" i="5"/>
  <c r="F1084" i="15"/>
  <c r="E95" i="15"/>
  <c r="E82" i="5"/>
  <c r="G82" i="5"/>
  <c r="H82" i="5"/>
  <c r="F95" i="15"/>
  <c r="E482" i="15"/>
  <c r="I1051" i="15"/>
  <c r="H1051" i="15"/>
  <c r="I1059" i="15"/>
  <c r="H1059" i="15"/>
  <c r="I1067" i="15"/>
  <c r="H1067" i="15"/>
  <c r="I1073" i="15"/>
  <c r="H1073" i="15"/>
  <c r="I1077" i="15"/>
  <c r="H1077" i="15"/>
  <c r="I1057" i="15"/>
  <c r="H1057" i="15"/>
  <c r="I1063" i="15"/>
  <c r="H1063" i="15"/>
  <c r="I1071" i="15"/>
  <c r="H1071" i="15"/>
  <c r="I1083" i="15"/>
  <c r="H1083" i="15"/>
  <c r="I1049" i="15"/>
  <c r="H1049" i="15"/>
  <c r="I1081" i="15"/>
  <c r="H1081" i="15"/>
  <c r="I1055" i="15"/>
  <c r="H1055" i="15"/>
  <c r="I1061" i="15"/>
  <c r="H1061" i="15"/>
  <c r="I1065" i="15"/>
  <c r="H1065" i="15"/>
  <c r="I1075" i="15"/>
  <c r="H1075" i="15"/>
  <c r="I1079" i="15"/>
  <c r="H1079" i="15"/>
  <c r="I1050" i="15"/>
  <c r="H1050" i="15"/>
  <c r="I1052" i="15"/>
  <c r="H1052" i="15"/>
  <c r="I1054" i="15"/>
  <c r="H1054" i="15"/>
  <c r="H1056" i="15"/>
  <c r="I1056" i="15"/>
  <c r="I1058" i="15"/>
  <c r="H1058" i="15"/>
  <c r="H1060" i="15"/>
  <c r="I1060" i="15"/>
  <c r="I1062" i="15"/>
  <c r="H1062" i="15"/>
  <c r="H1064" i="15"/>
  <c r="I1064" i="15"/>
  <c r="I1066" i="15"/>
  <c r="H1066" i="15"/>
  <c r="H1068" i="15"/>
  <c r="I1068" i="15"/>
  <c r="I1070" i="15"/>
  <c r="H1070" i="15"/>
  <c r="H1072" i="15"/>
  <c r="I1072" i="15"/>
  <c r="I1074" i="15"/>
  <c r="H1074" i="15"/>
  <c r="H1076" i="15"/>
  <c r="I1076" i="15"/>
  <c r="I1078" i="15"/>
  <c r="H1078" i="15"/>
  <c r="I1080" i="15"/>
  <c r="H1080" i="15"/>
  <c r="I1082" i="15"/>
  <c r="H1082" i="15"/>
  <c r="I1053" i="15"/>
  <c r="H1053" i="15"/>
  <c r="I1069" i="15"/>
  <c r="H1069" i="15"/>
  <c r="I1011" i="15"/>
  <c r="H1011" i="15"/>
  <c r="H1025" i="15"/>
  <c r="I1025" i="15"/>
  <c r="I1035" i="15"/>
  <c r="H1035" i="15"/>
  <c r="H1009" i="15"/>
  <c r="I1009" i="15"/>
  <c r="I1023" i="15"/>
  <c r="H1023" i="15"/>
  <c r="H1033" i="15"/>
  <c r="I1033" i="15"/>
  <c r="H1013" i="15"/>
  <c r="I1013" i="15"/>
  <c r="I1027" i="15"/>
  <c r="H1027" i="15"/>
  <c r="I1037" i="15"/>
  <c r="H1037" i="15"/>
  <c r="I1015" i="15"/>
  <c r="H1015" i="15"/>
  <c r="I1006" i="15"/>
  <c r="H1006" i="15"/>
  <c r="I1008" i="15"/>
  <c r="H1008" i="15"/>
  <c r="I1010" i="15"/>
  <c r="H1010" i="15"/>
  <c r="I1012" i="15"/>
  <c r="H1012" i="15"/>
  <c r="I1014" i="15"/>
  <c r="H1014" i="15"/>
  <c r="I1016" i="15"/>
  <c r="H1016" i="15"/>
  <c r="I1018" i="15"/>
  <c r="H1018" i="15"/>
  <c r="I1020" i="15"/>
  <c r="H1020" i="15"/>
  <c r="I1022" i="15"/>
  <c r="H1022" i="15"/>
  <c r="I1024" i="15"/>
  <c r="H1024" i="15"/>
  <c r="I1026" i="15"/>
  <c r="H1026" i="15"/>
  <c r="I1028" i="15"/>
  <c r="H1028" i="15"/>
  <c r="I1030" i="15"/>
  <c r="H1030" i="15"/>
  <c r="I1032" i="15"/>
  <c r="H1032" i="15"/>
  <c r="I1034" i="15"/>
  <c r="H1034" i="15"/>
  <c r="I1036" i="15"/>
  <c r="H1036" i="15"/>
  <c r="I1038" i="15"/>
  <c r="H1038" i="15"/>
  <c r="I1040" i="15"/>
  <c r="H1040" i="15"/>
  <c r="I1005" i="15"/>
  <c r="H1005" i="15"/>
  <c r="I1019" i="15"/>
  <c r="H1019" i="15"/>
  <c r="H1029" i="15"/>
  <c r="I1029" i="15"/>
  <c r="H1017" i="15"/>
  <c r="I1017" i="15"/>
  <c r="I1031" i="15"/>
  <c r="H1031" i="15"/>
  <c r="I1007" i="15"/>
  <c r="H1007" i="15"/>
  <c r="I1021" i="15"/>
  <c r="H1021" i="15"/>
  <c r="I1039" i="15"/>
  <c r="H1039" i="15"/>
  <c r="H962" i="15"/>
  <c r="I962" i="15"/>
  <c r="I964" i="15"/>
  <c r="H964" i="15"/>
  <c r="H966" i="15"/>
  <c r="I966" i="15"/>
  <c r="H968" i="15"/>
  <c r="I968" i="15"/>
  <c r="H970" i="15"/>
  <c r="I970" i="15"/>
  <c r="H972" i="15"/>
  <c r="I972" i="15"/>
  <c r="I974" i="15"/>
  <c r="H974" i="15"/>
  <c r="H976" i="15"/>
  <c r="I976" i="15"/>
  <c r="H978" i="15"/>
  <c r="I978" i="15"/>
  <c r="H980" i="15"/>
  <c r="I980" i="15"/>
  <c r="H982" i="15"/>
  <c r="I982" i="15"/>
  <c r="H984" i="15"/>
  <c r="I984" i="15"/>
  <c r="H986" i="15"/>
  <c r="I986" i="15"/>
  <c r="H988" i="15"/>
  <c r="I988" i="15"/>
  <c r="H990" i="15"/>
  <c r="I990" i="15"/>
  <c r="I992" i="15"/>
  <c r="H992" i="15"/>
  <c r="I994" i="15"/>
  <c r="H994" i="15"/>
  <c r="H996" i="15"/>
  <c r="I996" i="15"/>
  <c r="I963" i="15"/>
  <c r="H963" i="15"/>
  <c r="I965" i="15"/>
  <c r="H965" i="15"/>
  <c r="I967" i="15"/>
  <c r="H967" i="15"/>
  <c r="I969" i="15"/>
  <c r="H969" i="15"/>
  <c r="I971" i="15"/>
  <c r="H971" i="15"/>
  <c r="I973" i="15"/>
  <c r="H973" i="15"/>
  <c r="I975" i="15"/>
  <c r="H975" i="15"/>
  <c r="I977" i="15"/>
  <c r="H977" i="15"/>
  <c r="I979" i="15"/>
  <c r="H979" i="15"/>
  <c r="I981" i="15"/>
  <c r="H981" i="15"/>
  <c r="I983" i="15"/>
  <c r="H983" i="15"/>
  <c r="I985" i="15"/>
  <c r="H985" i="15"/>
  <c r="I987" i="15"/>
  <c r="H987" i="15"/>
  <c r="I989" i="15"/>
  <c r="H989" i="15"/>
  <c r="I991" i="15"/>
  <c r="H991" i="15"/>
  <c r="I993" i="15"/>
  <c r="H993" i="15"/>
  <c r="I995" i="15"/>
  <c r="H995" i="15"/>
  <c r="I997" i="15"/>
  <c r="H997" i="15"/>
  <c r="I919" i="15"/>
  <c r="H919" i="15"/>
  <c r="I929" i="15"/>
  <c r="H929" i="15"/>
  <c r="H939" i="15"/>
  <c r="I939" i="15"/>
  <c r="I951" i="15"/>
  <c r="H951" i="15"/>
  <c r="I925" i="15"/>
  <c r="H925" i="15"/>
  <c r="H947" i="15"/>
  <c r="I947" i="15"/>
  <c r="I921" i="15"/>
  <c r="H921" i="15"/>
  <c r="I933" i="15"/>
  <c r="H933" i="15"/>
  <c r="H943" i="15"/>
  <c r="I943" i="15"/>
  <c r="I931" i="15"/>
  <c r="H931" i="15"/>
  <c r="I937" i="15"/>
  <c r="H937" i="15"/>
  <c r="I945" i="15"/>
  <c r="H945" i="15"/>
  <c r="I920" i="15"/>
  <c r="H920" i="15"/>
  <c r="I922" i="15"/>
  <c r="H922" i="15"/>
  <c r="I924" i="15"/>
  <c r="H924" i="15"/>
  <c r="I926" i="15"/>
  <c r="H926" i="15"/>
  <c r="I928" i="15"/>
  <c r="H928" i="15"/>
  <c r="I930" i="15"/>
  <c r="H930" i="15"/>
  <c r="I932" i="15"/>
  <c r="H932" i="15"/>
  <c r="I934" i="15"/>
  <c r="H934" i="15"/>
  <c r="I936" i="15"/>
  <c r="H936" i="15"/>
  <c r="I938" i="15"/>
  <c r="H938" i="15"/>
  <c r="I940" i="15"/>
  <c r="H940" i="15"/>
  <c r="I942" i="15"/>
  <c r="H942" i="15"/>
  <c r="I944" i="15"/>
  <c r="H944" i="15"/>
  <c r="I946" i="15"/>
  <c r="H946" i="15"/>
  <c r="I948" i="15"/>
  <c r="H948" i="15"/>
  <c r="I950" i="15"/>
  <c r="H950" i="15"/>
  <c r="I952" i="15"/>
  <c r="H952" i="15"/>
  <c r="I954" i="15"/>
  <c r="H954" i="15"/>
  <c r="I941" i="15"/>
  <c r="H941" i="15"/>
  <c r="H927" i="15"/>
  <c r="I927" i="15"/>
  <c r="I949" i="15"/>
  <c r="H949" i="15"/>
  <c r="H923" i="15"/>
  <c r="I923" i="15"/>
  <c r="H935" i="15"/>
  <c r="I935" i="15"/>
  <c r="I953" i="15"/>
  <c r="H953" i="15"/>
  <c r="I880" i="15"/>
  <c r="H880" i="15"/>
  <c r="I890" i="15"/>
  <c r="H890" i="15"/>
  <c r="I896" i="15"/>
  <c r="H896" i="15"/>
  <c r="I900" i="15"/>
  <c r="H900" i="15"/>
  <c r="I910" i="15"/>
  <c r="H910" i="15"/>
  <c r="I876" i="15"/>
  <c r="H876" i="15"/>
  <c r="I884" i="15"/>
  <c r="H884" i="15"/>
  <c r="I892" i="15"/>
  <c r="H892" i="15"/>
  <c r="I906" i="15"/>
  <c r="H906" i="15"/>
  <c r="I886" i="15"/>
  <c r="H886" i="15"/>
  <c r="I904" i="15"/>
  <c r="H904" i="15"/>
  <c r="I878" i="15"/>
  <c r="H878" i="15"/>
  <c r="I882" i="15"/>
  <c r="H882" i="15"/>
  <c r="I888" i="15"/>
  <c r="H888" i="15"/>
  <c r="I894" i="15"/>
  <c r="H894" i="15"/>
  <c r="I898" i="15"/>
  <c r="H898" i="15"/>
  <c r="I902" i="15"/>
  <c r="H902" i="15"/>
  <c r="I908" i="15"/>
  <c r="H908" i="15"/>
  <c r="H877" i="15"/>
  <c r="I877" i="15"/>
  <c r="I879" i="15"/>
  <c r="H879" i="15"/>
  <c r="I881" i="15"/>
  <c r="H881" i="15"/>
  <c r="I883" i="15"/>
  <c r="H883" i="15"/>
  <c r="I885" i="15"/>
  <c r="H885" i="15"/>
  <c r="I887" i="15"/>
  <c r="H887" i="15"/>
  <c r="I889" i="15"/>
  <c r="H889" i="15"/>
  <c r="I891" i="15"/>
  <c r="H891" i="15"/>
  <c r="I893" i="15"/>
  <c r="H893" i="15"/>
  <c r="I895" i="15"/>
  <c r="H895" i="15"/>
  <c r="H897" i="15"/>
  <c r="I897" i="15"/>
  <c r="I899" i="15"/>
  <c r="H899" i="15"/>
  <c r="H901" i="15"/>
  <c r="I901" i="15"/>
  <c r="I903" i="15"/>
  <c r="H903" i="15"/>
  <c r="H905" i="15"/>
  <c r="I905" i="15"/>
  <c r="I907" i="15"/>
  <c r="H907" i="15"/>
  <c r="H909" i="15"/>
  <c r="I909" i="15"/>
  <c r="I911" i="15"/>
  <c r="H911" i="15"/>
  <c r="I835" i="15"/>
  <c r="H835" i="15"/>
  <c r="I843" i="15"/>
  <c r="H843" i="15"/>
  <c r="I851" i="15"/>
  <c r="H851" i="15"/>
  <c r="I861" i="15"/>
  <c r="H861" i="15"/>
  <c r="I833" i="15"/>
  <c r="H833" i="15"/>
  <c r="H841" i="15"/>
  <c r="I841" i="15"/>
  <c r="I849" i="15"/>
  <c r="H849" i="15"/>
  <c r="I867" i="15"/>
  <c r="H867" i="15"/>
  <c r="I857" i="15"/>
  <c r="H857" i="15"/>
  <c r="I834" i="15"/>
  <c r="H834" i="15"/>
  <c r="I836" i="15"/>
  <c r="H836" i="15"/>
  <c r="I838" i="15"/>
  <c r="H838" i="15"/>
  <c r="I840" i="15"/>
  <c r="H840" i="15"/>
  <c r="I842" i="15"/>
  <c r="H842" i="15"/>
  <c r="I844" i="15"/>
  <c r="H844" i="15"/>
  <c r="I846" i="15"/>
  <c r="H846" i="15"/>
  <c r="I848" i="15"/>
  <c r="H848" i="15"/>
  <c r="I850" i="15"/>
  <c r="H850" i="15"/>
  <c r="I852" i="15"/>
  <c r="H852" i="15"/>
  <c r="I854" i="15"/>
  <c r="H854" i="15"/>
  <c r="I856" i="15"/>
  <c r="H856" i="15"/>
  <c r="I858" i="15"/>
  <c r="H858" i="15"/>
  <c r="I860" i="15"/>
  <c r="H860" i="15"/>
  <c r="I862" i="15"/>
  <c r="H862" i="15"/>
  <c r="I864" i="15"/>
  <c r="H864" i="15"/>
  <c r="I866" i="15"/>
  <c r="H866" i="15"/>
  <c r="I868" i="15"/>
  <c r="H868" i="15"/>
  <c r="I837" i="15"/>
  <c r="H837" i="15"/>
  <c r="H845" i="15"/>
  <c r="I845" i="15"/>
  <c r="H853" i="15"/>
  <c r="I853" i="15"/>
  <c r="I865" i="15"/>
  <c r="H865" i="15"/>
  <c r="I859" i="15"/>
  <c r="H859" i="15"/>
  <c r="I839" i="15"/>
  <c r="H839" i="15"/>
  <c r="I847" i="15"/>
  <c r="H847" i="15"/>
  <c r="I855" i="15"/>
  <c r="H855" i="15"/>
  <c r="I863" i="15"/>
  <c r="H863" i="15"/>
  <c r="H790" i="15"/>
  <c r="I790" i="15"/>
  <c r="I796" i="15"/>
  <c r="H796" i="15"/>
  <c r="H798" i="15"/>
  <c r="I798" i="15"/>
  <c r="I804" i="15"/>
  <c r="H804" i="15"/>
  <c r="H810" i="15"/>
  <c r="I810" i="15"/>
  <c r="I820" i="15"/>
  <c r="H820" i="15"/>
  <c r="I818" i="15"/>
  <c r="H818" i="15"/>
  <c r="I794" i="15"/>
  <c r="H794" i="15"/>
  <c r="H808" i="15"/>
  <c r="I808" i="15"/>
  <c r="I814" i="15"/>
  <c r="H814" i="15"/>
  <c r="H822" i="15"/>
  <c r="I822" i="15"/>
  <c r="H792" i="15"/>
  <c r="I792" i="15"/>
  <c r="H800" i="15"/>
  <c r="I800" i="15"/>
  <c r="I806" i="15"/>
  <c r="H806" i="15"/>
  <c r="H812" i="15"/>
  <c r="I812" i="15"/>
  <c r="H824" i="15"/>
  <c r="I824" i="15"/>
  <c r="I791" i="15"/>
  <c r="H791" i="15"/>
  <c r="I793" i="15"/>
  <c r="H793" i="15"/>
  <c r="I795" i="15"/>
  <c r="H795" i="15"/>
  <c r="I797" i="15"/>
  <c r="H797" i="15"/>
  <c r="I799" i="15"/>
  <c r="H799" i="15"/>
  <c r="I801" i="15"/>
  <c r="H801" i="15"/>
  <c r="I803" i="15"/>
  <c r="H803" i="15"/>
  <c r="I805" i="15"/>
  <c r="H805" i="15"/>
  <c r="I807" i="15"/>
  <c r="H807" i="15"/>
  <c r="I809" i="15"/>
  <c r="H809" i="15"/>
  <c r="I811" i="15"/>
  <c r="H811" i="15"/>
  <c r="I813" i="15"/>
  <c r="H813" i="15"/>
  <c r="I815" i="15"/>
  <c r="H815" i="15"/>
  <c r="I817" i="15"/>
  <c r="H817" i="15"/>
  <c r="I819" i="15"/>
  <c r="H819" i="15"/>
  <c r="I821" i="15"/>
  <c r="H821" i="15"/>
  <c r="I823" i="15"/>
  <c r="H823" i="15"/>
  <c r="I825" i="15"/>
  <c r="H825" i="15"/>
  <c r="H802" i="15"/>
  <c r="I802" i="15"/>
  <c r="H816" i="15"/>
  <c r="I816" i="15"/>
  <c r="H767" i="15"/>
  <c r="I767" i="15"/>
  <c r="H771" i="15"/>
  <c r="I771" i="15"/>
  <c r="I781" i="15"/>
  <c r="H781" i="15"/>
  <c r="H765" i="15"/>
  <c r="I765" i="15"/>
  <c r="H777" i="15"/>
  <c r="I777" i="15"/>
  <c r="H775" i="15"/>
  <c r="I775" i="15"/>
  <c r="I748" i="15"/>
  <c r="H748" i="15"/>
  <c r="I750" i="15"/>
  <c r="H750" i="15"/>
  <c r="I752" i="15"/>
  <c r="H752" i="15"/>
  <c r="I754" i="15"/>
  <c r="H754" i="15"/>
  <c r="I756" i="15"/>
  <c r="H756" i="15"/>
  <c r="I758" i="15"/>
  <c r="H758" i="15"/>
  <c r="I760" i="15"/>
  <c r="H760" i="15"/>
  <c r="I762" i="15"/>
  <c r="H762" i="15"/>
  <c r="I764" i="15"/>
  <c r="H764" i="15"/>
  <c r="H769" i="15"/>
  <c r="I769" i="15"/>
  <c r="H773" i="15"/>
  <c r="I773" i="15"/>
  <c r="I779" i="15"/>
  <c r="H779" i="15"/>
  <c r="I766" i="15"/>
  <c r="H766" i="15"/>
  <c r="I768" i="15"/>
  <c r="H768" i="15"/>
  <c r="I770" i="15"/>
  <c r="H770" i="15"/>
  <c r="I772" i="15"/>
  <c r="H772" i="15"/>
  <c r="I774" i="15"/>
  <c r="H774" i="15"/>
  <c r="I776" i="15"/>
  <c r="H776" i="15"/>
  <c r="I778" i="15"/>
  <c r="H778" i="15"/>
  <c r="I780" i="15"/>
  <c r="H780" i="15"/>
  <c r="I782" i="15"/>
  <c r="H782" i="15"/>
  <c r="H747" i="15"/>
  <c r="I747" i="15"/>
  <c r="H749" i="15"/>
  <c r="I749" i="15"/>
  <c r="I751" i="15"/>
  <c r="H751" i="15"/>
  <c r="I753" i="15"/>
  <c r="H753" i="15"/>
  <c r="H755" i="15"/>
  <c r="I755" i="15"/>
  <c r="H757" i="15"/>
  <c r="I757" i="15"/>
  <c r="I759" i="15"/>
  <c r="H759" i="15"/>
  <c r="H761" i="15"/>
  <c r="I761" i="15"/>
  <c r="H763" i="15"/>
  <c r="I763" i="15"/>
  <c r="I705" i="15"/>
  <c r="H705" i="15"/>
  <c r="I707" i="15"/>
  <c r="H707" i="15"/>
  <c r="I709" i="15"/>
  <c r="H709" i="15"/>
  <c r="I711" i="15"/>
  <c r="H711" i="15"/>
  <c r="I713" i="15"/>
  <c r="H713" i="15"/>
  <c r="I715" i="15"/>
  <c r="H715" i="15"/>
  <c r="I717" i="15"/>
  <c r="H717" i="15"/>
  <c r="I719" i="15"/>
  <c r="H719" i="15"/>
  <c r="I721" i="15"/>
  <c r="H721" i="15"/>
  <c r="I723" i="15"/>
  <c r="H723" i="15"/>
  <c r="I725" i="15"/>
  <c r="H725" i="15"/>
  <c r="I727" i="15"/>
  <c r="H727" i="15"/>
  <c r="I729" i="15"/>
  <c r="H729" i="15"/>
  <c r="I731" i="15"/>
  <c r="H731" i="15"/>
  <c r="I733" i="15"/>
  <c r="H733" i="15"/>
  <c r="I735" i="15"/>
  <c r="H735" i="15"/>
  <c r="I737" i="15"/>
  <c r="H737" i="15"/>
  <c r="I739" i="15"/>
  <c r="H739" i="15"/>
  <c r="H704" i="15"/>
  <c r="I704" i="15"/>
  <c r="I706" i="15"/>
  <c r="H706" i="15"/>
  <c r="H708" i="15"/>
  <c r="I708" i="15"/>
  <c r="I710" i="15"/>
  <c r="H710" i="15"/>
  <c r="H712" i="15"/>
  <c r="I712" i="15"/>
  <c r="I714" i="15"/>
  <c r="H714" i="15"/>
  <c r="H716" i="15"/>
  <c r="I716" i="15"/>
  <c r="I718" i="15"/>
  <c r="H718" i="15"/>
  <c r="H720" i="15"/>
  <c r="I720" i="15"/>
  <c r="I722" i="15"/>
  <c r="H722" i="15"/>
  <c r="H724" i="15"/>
  <c r="I724" i="15"/>
  <c r="I726" i="15"/>
  <c r="H726" i="15"/>
  <c r="H728" i="15"/>
  <c r="I728" i="15"/>
  <c r="I730" i="15"/>
  <c r="H730" i="15"/>
  <c r="H732" i="15"/>
  <c r="I732" i="15"/>
  <c r="I734" i="15"/>
  <c r="H734" i="15"/>
  <c r="I736" i="15"/>
  <c r="H736" i="15"/>
  <c r="I738" i="15"/>
  <c r="H738" i="15"/>
  <c r="I662" i="15"/>
  <c r="H662" i="15"/>
  <c r="I664" i="15"/>
  <c r="H664" i="15"/>
  <c r="I666" i="15"/>
  <c r="H666" i="15"/>
  <c r="I668" i="15"/>
  <c r="H668" i="15"/>
  <c r="I670" i="15"/>
  <c r="H670" i="15"/>
  <c r="I672" i="15"/>
  <c r="H672" i="15"/>
  <c r="I674" i="15"/>
  <c r="H674" i="15"/>
  <c r="I676" i="15"/>
  <c r="H676" i="15"/>
  <c r="I678" i="15"/>
  <c r="H678" i="15"/>
  <c r="I680" i="15"/>
  <c r="H680" i="15"/>
  <c r="I682" i="15"/>
  <c r="H682" i="15"/>
  <c r="I684" i="15"/>
  <c r="H684" i="15"/>
  <c r="I686" i="15"/>
  <c r="H686" i="15"/>
  <c r="I688" i="15"/>
  <c r="H688" i="15"/>
  <c r="I690" i="15"/>
  <c r="H690" i="15"/>
  <c r="I692" i="15"/>
  <c r="H692" i="15"/>
  <c r="I694" i="15"/>
  <c r="H694" i="15"/>
  <c r="I696" i="15"/>
  <c r="H696" i="15"/>
  <c r="I661" i="15"/>
  <c r="H661" i="15"/>
  <c r="I663" i="15"/>
  <c r="H663" i="15"/>
  <c r="H665" i="15"/>
  <c r="I665" i="15"/>
  <c r="I667" i="15"/>
  <c r="H667" i="15"/>
  <c r="H669" i="15"/>
  <c r="I669" i="15"/>
  <c r="I671" i="15"/>
  <c r="H671" i="15"/>
  <c r="H673" i="15"/>
  <c r="I673" i="15"/>
  <c r="I675" i="15"/>
  <c r="H675" i="15"/>
  <c r="H677" i="15"/>
  <c r="I677" i="15"/>
  <c r="I679" i="15"/>
  <c r="H679" i="15"/>
  <c r="H681" i="15"/>
  <c r="I681" i="15"/>
  <c r="I683" i="15"/>
  <c r="H683" i="15"/>
  <c r="H685" i="15"/>
  <c r="I685" i="15"/>
  <c r="I687" i="15"/>
  <c r="H687" i="15"/>
  <c r="H689" i="15"/>
  <c r="I689" i="15"/>
  <c r="I691" i="15"/>
  <c r="H691" i="15"/>
  <c r="I693" i="15"/>
  <c r="H693" i="15"/>
  <c r="I695" i="15"/>
  <c r="H695" i="15"/>
  <c r="I619" i="15"/>
  <c r="H619" i="15"/>
  <c r="I621" i="15"/>
  <c r="H621" i="15"/>
  <c r="I623" i="15"/>
  <c r="H623" i="15"/>
  <c r="I625" i="15"/>
  <c r="H625" i="15"/>
  <c r="I627" i="15"/>
  <c r="H627" i="15"/>
  <c r="I629" i="15"/>
  <c r="H629" i="15"/>
  <c r="I631" i="15"/>
  <c r="H631" i="15"/>
  <c r="I633" i="15"/>
  <c r="H633" i="15"/>
  <c r="I635" i="15"/>
  <c r="H635" i="15"/>
  <c r="I637" i="15"/>
  <c r="H637" i="15"/>
  <c r="I639" i="15"/>
  <c r="H639" i="15"/>
  <c r="I641" i="15"/>
  <c r="H641" i="15"/>
  <c r="I643" i="15"/>
  <c r="H643" i="15"/>
  <c r="I645" i="15"/>
  <c r="H645" i="15"/>
  <c r="I647" i="15"/>
  <c r="H647" i="15"/>
  <c r="I649" i="15"/>
  <c r="H649" i="15"/>
  <c r="I651" i="15"/>
  <c r="H651" i="15"/>
  <c r="I653" i="15"/>
  <c r="H653" i="15"/>
  <c r="I618" i="15"/>
  <c r="H618" i="15"/>
  <c r="I620" i="15"/>
  <c r="H620" i="15"/>
  <c r="H622" i="15"/>
  <c r="I622" i="15"/>
  <c r="I624" i="15"/>
  <c r="H624" i="15"/>
  <c r="H626" i="15"/>
  <c r="I626" i="15"/>
  <c r="I628" i="15"/>
  <c r="H628" i="15"/>
  <c r="I630" i="15"/>
  <c r="H630" i="15"/>
  <c r="I632" i="15"/>
  <c r="H632" i="15"/>
  <c r="H634" i="15"/>
  <c r="I634" i="15"/>
  <c r="I636" i="15"/>
  <c r="H636" i="15"/>
  <c r="H638" i="15"/>
  <c r="I638" i="15"/>
  <c r="I640" i="15"/>
  <c r="H640" i="15"/>
  <c r="H642" i="15"/>
  <c r="I642" i="15"/>
  <c r="I644" i="15"/>
  <c r="H644" i="15"/>
  <c r="H646" i="15"/>
  <c r="I646" i="15"/>
  <c r="I648" i="15"/>
  <c r="H648" i="15"/>
  <c r="I650" i="15"/>
  <c r="H650" i="15"/>
  <c r="I652" i="15"/>
  <c r="H652" i="15"/>
  <c r="H575" i="15"/>
  <c r="I575" i="15"/>
  <c r="I581" i="15"/>
  <c r="H581" i="15"/>
  <c r="I587" i="15"/>
  <c r="H587" i="15"/>
  <c r="I593" i="15"/>
  <c r="H593" i="15"/>
  <c r="I579" i="15"/>
  <c r="H579" i="15"/>
  <c r="I585" i="15"/>
  <c r="H585" i="15"/>
  <c r="H595" i="15"/>
  <c r="I595" i="15"/>
  <c r="I607" i="15"/>
  <c r="H607" i="15"/>
  <c r="I576" i="15"/>
  <c r="H576" i="15"/>
  <c r="I578" i="15"/>
  <c r="H578" i="15"/>
  <c r="I580" i="15"/>
  <c r="H580" i="15"/>
  <c r="I582" i="15"/>
  <c r="H582" i="15"/>
  <c r="I584" i="15"/>
  <c r="H584" i="15"/>
  <c r="I586" i="15"/>
  <c r="H586" i="15"/>
  <c r="I588" i="15"/>
  <c r="H588" i="15"/>
  <c r="I590" i="15"/>
  <c r="H590" i="15"/>
  <c r="I592" i="15"/>
  <c r="H592" i="15"/>
  <c r="I594" i="15"/>
  <c r="H594" i="15"/>
  <c r="I596" i="15"/>
  <c r="H596" i="15"/>
  <c r="I598" i="15"/>
  <c r="H598" i="15"/>
  <c r="I600" i="15"/>
  <c r="H600" i="15"/>
  <c r="I602" i="15"/>
  <c r="H602" i="15"/>
  <c r="I604" i="15"/>
  <c r="H604" i="15"/>
  <c r="I606" i="15"/>
  <c r="H606" i="15"/>
  <c r="I608" i="15"/>
  <c r="H608" i="15"/>
  <c r="I610" i="15"/>
  <c r="H610" i="15"/>
  <c r="I577" i="15"/>
  <c r="H577" i="15"/>
  <c r="H583" i="15"/>
  <c r="I583" i="15"/>
  <c r="I589" i="15"/>
  <c r="H589" i="15"/>
  <c r="H591" i="15"/>
  <c r="I591" i="15"/>
  <c r="I597" i="15"/>
  <c r="H597" i="15"/>
  <c r="H599" i="15"/>
  <c r="I599" i="15"/>
  <c r="I601" i="15"/>
  <c r="H601" i="15"/>
  <c r="H603" i="15"/>
  <c r="I603" i="15"/>
  <c r="I605" i="15"/>
  <c r="H605" i="15"/>
  <c r="I609" i="15"/>
  <c r="H609" i="15"/>
  <c r="I533" i="15"/>
  <c r="H533" i="15"/>
  <c r="I535" i="15"/>
  <c r="H535" i="15"/>
  <c r="I537" i="15"/>
  <c r="H537" i="15"/>
  <c r="I539" i="15"/>
  <c r="H539" i="15"/>
  <c r="I541" i="15"/>
  <c r="H541" i="15"/>
  <c r="I543" i="15"/>
  <c r="H543" i="15"/>
  <c r="I545" i="15"/>
  <c r="H545" i="15"/>
  <c r="I547" i="15"/>
  <c r="H547" i="15"/>
  <c r="I549" i="15"/>
  <c r="H549" i="15"/>
  <c r="I551" i="15"/>
  <c r="H551" i="15"/>
  <c r="I553" i="15"/>
  <c r="H553" i="15"/>
  <c r="I555" i="15"/>
  <c r="H555" i="15"/>
  <c r="I557" i="15"/>
  <c r="H557" i="15"/>
  <c r="I559" i="15"/>
  <c r="H559" i="15"/>
  <c r="I561" i="15"/>
  <c r="H561" i="15"/>
  <c r="I563" i="15"/>
  <c r="H563" i="15"/>
  <c r="I565" i="15"/>
  <c r="H565" i="15"/>
  <c r="I567" i="15"/>
  <c r="H567" i="15"/>
  <c r="I532" i="15"/>
  <c r="H532" i="15"/>
  <c r="I534" i="15"/>
  <c r="H534" i="15"/>
  <c r="H536" i="15"/>
  <c r="I536" i="15"/>
  <c r="I538" i="15"/>
  <c r="H538" i="15"/>
  <c r="I540" i="15"/>
  <c r="H540" i="15"/>
  <c r="I542" i="15"/>
  <c r="H542" i="15"/>
  <c r="H544" i="15"/>
  <c r="I544" i="15"/>
  <c r="I546" i="15"/>
  <c r="H546" i="15"/>
  <c r="I548" i="15"/>
  <c r="H548" i="15"/>
  <c r="I550" i="15"/>
  <c r="H550" i="15"/>
  <c r="H552" i="15"/>
  <c r="I552" i="15"/>
  <c r="I554" i="15"/>
  <c r="H554" i="15"/>
  <c r="I556" i="15"/>
  <c r="H556" i="15"/>
  <c r="I558" i="15"/>
  <c r="H558" i="15"/>
  <c r="I560" i="15"/>
  <c r="H560" i="15"/>
  <c r="I562" i="15"/>
  <c r="H562" i="15"/>
  <c r="H564" i="15"/>
  <c r="I564" i="15"/>
  <c r="I566" i="15"/>
  <c r="H566" i="15"/>
  <c r="I490" i="15"/>
  <c r="H490" i="15"/>
  <c r="I492" i="15"/>
  <c r="H492" i="15"/>
  <c r="I494" i="15"/>
  <c r="H494" i="15"/>
  <c r="I496" i="15"/>
  <c r="H496" i="15"/>
  <c r="I498" i="15"/>
  <c r="H498" i="15"/>
  <c r="I500" i="15"/>
  <c r="H500" i="15"/>
  <c r="I502" i="15"/>
  <c r="H502" i="15"/>
  <c r="I504" i="15"/>
  <c r="H504" i="15"/>
  <c r="I506" i="15"/>
  <c r="H506" i="15"/>
  <c r="I508" i="15"/>
  <c r="H508" i="15"/>
  <c r="I510" i="15"/>
  <c r="H510" i="15"/>
  <c r="I512" i="15"/>
  <c r="H512" i="15"/>
  <c r="I514" i="15"/>
  <c r="H514" i="15"/>
  <c r="I516" i="15"/>
  <c r="H516" i="15"/>
  <c r="I518" i="15"/>
  <c r="H518" i="15"/>
  <c r="I520" i="15"/>
  <c r="H520" i="15"/>
  <c r="I522" i="15"/>
  <c r="H522" i="15"/>
  <c r="I524" i="15"/>
  <c r="H524" i="15"/>
  <c r="H489" i="15"/>
  <c r="I489" i="15"/>
  <c r="I491" i="15"/>
  <c r="H491" i="15"/>
  <c r="H493" i="15"/>
  <c r="I493" i="15"/>
  <c r="I495" i="15"/>
  <c r="H495" i="15"/>
  <c r="H497" i="15"/>
  <c r="I497" i="15"/>
  <c r="I499" i="15"/>
  <c r="H499" i="15"/>
  <c r="H501" i="15"/>
  <c r="I501" i="15"/>
  <c r="I503" i="15"/>
  <c r="H503" i="15"/>
  <c r="H505" i="15"/>
  <c r="I505" i="15"/>
  <c r="I507" i="15"/>
  <c r="H507" i="15"/>
  <c r="H509" i="15"/>
  <c r="I509" i="15"/>
  <c r="I511" i="15"/>
  <c r="H511" i="15"/>
  <c r="H513" i="15"/>
  <c r="I513" i="15"/>
  <c r="I515" i="15"/>
  <c r="H515" i="15"/>
  <c r="H517" i="15"/>
  <c r="I517" i="15"/>
  <c r="I519" i="15"/>
  <c r="H519" i="15"/>
  <c r="I521" i="15"/>
  <c r="H521" i="15"/>
  <c r="I523" i="15"/>
  <c r="H523" i="15"/>
  <c r="I446" i="15"/>
  <c r="H446" i="15"/>
  <c r="I454" i="15"/>
  <c r="H454" i="15"/>
  <c r="I476" i="15"/>
  <c r="H476" i="15"/>
  <c r="I448" i="15"/>
  <c r="H448" i="15"/>
  <c r="I456" i="15"/>
  <c r="H456" i="15"/>
  <c r="H478" i="15"/>
  <c r="I478" i="15"/>
  <c r="I447" i="15"/>
  <c r="H447" i="15"/>
  <c r="I449" i="15"/>
  <c r="H449" i="15"/>
  <c r="I451" i="15"/>
  <c r="H451" i="15"/>
  <c r="I453" i="15"/>
  <c r="H453" i="15"/>
  <c r="I455" i="15"/>
  <c r="H455" i="15"/>
  <c r="I457" i="15"/>
  <c r="H457" i="15"/>
  <c r="I459" i="15"/>
  <c r="H459" i="15"/>
  <c r="I461" i="15"/>
  <c r="H461" i="15"/>
  <c r="I463" i="15"/>
  <c r="H463" i="15"/>
  <c r="I465" i="15"/>
  <c r="H465" i="15"/>
  <c r="I467" i="15"/>
  <c r="H467" i="15"/>
  <c r="I469" i="15"/>
  <c r="H469" i="15"/>
  <c r="I471" i="15"/>
  <c r="H471" i="15"/>
  <c r="I473" i="15"/>
  <c r="H473" i="15"/>
  <c r="I475" i="15"/>
  <c r="H475" i="15"/>
  <c r="I477" i="15"/>
  <c r="H477" i="15"/>
  <c r="I479" i="15"/>
  <c r="H479" i="15"/>
  <c r="I481" i="15"/>
  <c r="H481" i="15"/>
  <c r="H450" i="15"/>
  <c r="I450" i="15"/>
  <c r="I452" i="15"/>
  <c r="H452" i="15"/>
  <c r="H458" i="15"/>
  <c r="I458" i="15"/>
  <c r="I460" i="15"/>
  <c r="H460" i="15"/>
  <c r="H462" i="15"/>
  <c r="I462" i="15"/>
  <c r="I464" i="15"/>
  <c r="H464" i="15"/>
  <c r="H466" i="15"/>
  <c r="I466" i="15"/>
  <c r="I468" i="15"/>
  <c r="H468" i="15"/>
  <c r="H470" i="15"/>
  <c r="I470" i="15"/>
  <c r="I472" i="15"/>
  <c r="H472" i="15"/>
  <c r="H474" i="15"/>
  <c r="I474" i="15"/>
  <c r="I480" i="15"/>
  <c r="H480" i="15"/>
  <c r="I404" i="15"/>
  <c r="H404" i="15"/>
  <c r="I406" i="15"/>
  <c r="H406" i="15"/>
  <c r="I408" i="15"/>
  <c r="H408" i="15"/>
  <c r="I410" i="15"/>
  <c r="H410" i="15"/>
  <c r="I412" i="15"/>
  <c r="H412" i="15"/>
  <c r="I414" i="15"/>
  <c r="H414" i="15"/>
  <c r="I416" i="15"/>
  <c r="H416" i="15"/>
  <c r="I418" i="15"/>
  <c r="H418" i="15"/>
  <c r="H420" i="15"/>
  <c r="I420" i="15"/>
  <c r="I422" i="15"/>
  <c r="H422" i="15"/>
  <c r="H424" i="15"/>
  <c r="I424" i="15"/>
  <c r="I426" i="15"/>
  <c r="H426" i="15"/>
  <c r="H428" i="15"/>
  <c r="I428" i="15"/>
  <c r="I430" i="15"/>
  <c r="H430" i="15"/>
  <c r="H432" i="15"/>
  <c r="I432" i="15"/>
  <c r="I434" i="15"/>
  <c r="H434" i="15"/>
  <c r="I436" i="15"/>
  <c r="H436" i="15"/>
  <c r="I438" i="15"/>
  <c r="H438" i="15"/>
  <c r="I403" i="15"/>
  <c r="H403" i="15"/>
  <c r="I405" i="15"/>
  <c r="H405" i="15"/>
  <c r="I407" i="15"/>
  <c r="H407" i="15"/>
  <c r="I409" i="15"/>
  <c r="H409" i="15"/>
  <c r="I411" i="15"/>
  <c r="H411" i="15"/>
  <c r="I413" i="15"/>
  <c r="H413" i="15"/>
  <c r="I415" i="15"/>
  <c r="H415" i="15"/>
  <c r="I417" i="15"/>
  <c r="H417" i="15"/>
  <c r="I419" i="15"/>
  <c r="H419" i="15"/>
  <c r="I421" i="15"/>
  <c r="H421" i="15"/>
  <c r="I423" i="15"/>
  <c r="H423" i="15"/>
  <c r="I425" i="15"/>
  <c r="H425" i="15"/>
  <c r="I427" i="15"/>
  <c r="H427" i="15"/>
  <c r="I429" i="15"/>
  <c r="H429" i="15"/>
  <c r="I431" i="15"/>
  <c r="H431" i="15"/>
  <c r="I433" i="15"/>
  <c r="H433" i="15"/>
  <c r="I435" i="15"/>
  <c r="H435" i="15"/>
  <c r="I437" i="15"/>
  <c r="H437" i="15"/>
  <c r="I361" i="15"/>
  <c r="H361" i="15"/>
  <c r="I363" i="15"/>
  <c r="H363" i="15"/>
  <c r="I365" i="15"/>
  <c r="H365" i="15"/>
  <c r="I367" i="15"/>
  <c r="H367" i="15"/>
  <c r="I369" i="15"/>
  <c r="H369" i="15"/>
  <c r="I371" i="15"/>
  <c r="H371" i="15"/>
  <c r="I373" i="15"/>
  <c r="H373" i="15"/>
  <c r="I375" i="15"/>
  <c r="H375" i="15"/>
  <c r="I377" i="15"/>
  <c r="H377" i="15"/>
  <c r="I379" i="15"/>
  <c r="H379" i="15"/>
  <c r="I381" i="15"/>
  <c r="H381" i="15"/>
  <c r="I383" i="15"/>
  <c r="H383" i="15"/>
  <c r="I385" i="15"/>
  <c r="H385" i="15"/>
  <c r="I387" i="15"/>
  <c r="H387" i="15"/>
  <c r="I389" i="15"/>
  <c r="H389" i="15"/>
  <c r="I391" i="15"/>
  <c r="H391" i="15"/>
  <c r="I393" i="15"/>
  <c r="H393" i="15"/>
  <c r="I395" i="15"/>
  <c r="H395" i="15"/>
  <c r="I360" i="15"/>
  <c r="H360" i="15"/>
  <c r="I362" i="15"/>
  <c r="H362" i="15"/>
  <c r="I364" i="15"/>
  <c r="H364" i="15"/>
  <c r="I366" i="15"/>
  <c r="H366" i="15"/>
  <c r="I368" i="15"/>
  <c r="H368" i="15"/>
  <c r="I370" i="15"/>
  <c r="H370" i="15"/>
  <c r="I372" i="15"/>
  <c r="H372" i="15"/>
  <c r="I374" i="15"/>
  <c r="H374" i="15"/>
  <c r="I376" i="15"/>
  <c r="H376" i="15"/>
  <c r="I378" i="15"/>
  <c r="H378" i="15"/>
  <c r="I380" i="15"/>
  <c r="H380" i="15"/>
  <c r="I382" i="15"/>
  <c r="H382" i="15"/>
  <c r="I384" i="15"/>
  <c r="H384" i="15"/>
  <c r="I386" i="15"/>
  <c r="H386" i="15"/>
  <c r="I388" i="15"/>
  <c r="H388" i="15"/>
  <c r="I390" i="15"/>
  <c r="H390" i="15"/>
  <c r="I392" i="15"/>
  <c r="H392" i="15"/>
  <c r="I394" i="15"/>
  <c r="H394" i="15"/>
  <c r="I318" i="15"/>
  <c r="H318" i="15"/>
  <c r="I320" i="15"/>
  <c r="H320" i="15"/>
  <c r="I322" i="15"/>
  <c r="H322" i="15"/>
  <c r="I324" i="15"/>
  <c r="H324" i="15"/>
  <c r="I326" i="15"/>
  <c r="H326" i="15"/>
  <c r="I328" i="15"/>
  <c r="H328" i="15"/>
  <c r="I330" i="15"/>
  <c r="H330" i="15"/>
  <c r="I332" i="15"/>
  <c r="H332" i="15"/>
  <c r="I334" i="15"/>
  <c r="H334" i="15"/>
  <c r="I336" i="15"/>
  <c r="H336" i="15"/>
  <c r="I338" i="15"/>
  <c r="H338" i="15"/>
  <c r="I340" i="15"/>
  <c r="H340" i="15"/>
  <c r="I342" i="15"/>
  <c r="H342" i="15"/>
  <c r="I344" i="15"/>
  <c r="H344" i="15"/>
  <c r="I346" i="15"/>
  <c r="H346" i="15"/>
  <c r="I348" i="15"/>
  <c r="H348" i="15"/>
  <c r="I350" i="15"/>
  <c r="H350" i="15"/>
  <c r="I352" i="15"/>
  <c r="H352" i="15"/>
  <c r="I317" i="15"/>
  <c r="H317" i="15"/>
  <c r="I319" i="15"/>
  <c r="H319" i="15"/>
  <c r="I321" i="15"/>
  <c r="H321" i="15"/>
  <c r="I323" i="15"/>
  <c r="H323" i="15"/>
  <c r="I325" i="15"/>
  <c r="H325" i="15"/>
  <c r="I327" i="15"/>
  <c r="H327" i="15"/>
  <c r="I329" i="15"/>
  <c r="H329" i="15"/>
  <c r="I331" i="15"/>
  <c r="H331" i="15"/>
  <c r="I333" i="15"/>
  <c r="H333" i="15"/>
  <c r="I335" i="15"/>
  <c r="H335" i="15"/>
  <c r="I337" i="15"/>
  <c r="H337" i="15"/>
  <c r="I339" i="15"/>
  <c r="H339" i="15"/>
  <c r="I341" i="15"/>
  <c r="H341" i="15"/>
  <c r="I343" i="15"/>
  <c r="H343" i="15"/>
  <c r="I345" i="15"/>
  <c r="H345" i="15"/>
  <c r="I347" i="15"/>
  <c r="H347" i="15"/>
  <c r="I349" i="15"/>
  <c r="H349" i="15"/>
  <c r="I351" i="15"/>
  <c r="H351" i="15"/>
  <c r="I275" i="15"/>
  <c r="H275" i="15"/>
  <c r="I277" i="15"/>
  <c r="H277" i="15"/>
  <c r="I279" i="15"/>
  <c r="H279" i="15"/>
  <c r="I281" i="15"/>
  <c r="H281" i="15"/>
  <c r="I283" i="15"/>
  <c r="H283" i="15"/>
  <c r="I285" i="15"/>
  <c r="H285" i="15"/>
  <c r="I287" i="15"/>
  <c r="H287" i="15"/>
  <c r="I289" i="15"/>
  <c r="H289" i="15"/>
  <c r="I291" i="15"/>
  <c r="H291" i="15"/>
  <c r="I293" i="15"/>
  <c r="H293" i="15"/>
  <c r="I295" i="15"/>
  <c r="H295" i="15"/>
  <c r="I297" i="15"/>
  <c r="H297" i="15"/>
  <c r="I299" i="15"/>
  <c r="H299" i="15"/>
  <c r="I301" i="15"/>
  <c r="H301" i="15"/>
  <c r="I303" i="15"/>
  <c r="H303" i="15"/>
  <c r="I305" i="15"/>
  <c r="H305" i="15"/>
  <c r="I307" i="15"/>
  <c r="H307" i="15"/>
  <c r="I309" i="15"/>
  <c r="H309" i="15"/>
  <c r="H274" i="15"/>
  <c r="I274" i="15"/>
  <c r="I276" i="15"/>
  <c r="H276" i="15"/>
  <c r="H278" i="15"/>
  <c r="I278" i="15"/>
  <c r="I280" i="15"/>
  <c r="H280" i="15"/>
  <c r="H282" i="15"/>
  <c r="I282" i="15"/>
  <c r="I284" i="15"/>
  <c r="H284" i="15"/>
  <c r="H286" i="15"/>
  <c r="I286" i="15"/>
  <c r="I288" i="15"/>
  <c r="H288" i="15"/>
  <c r="H290" i="15"/>
  <c r="I290" i="15"/>
  <c r="I292" i="15"/>
  <c r="H292" i="15"/>
  <c r="H294" i="15"/>
  <c r="I294" i="15"/>
  <c r="I296" i="15"/>
  <c r="H296" i="15"/>
  <c r="H298" i="15"/>
  <c r="I298" i="15"/>
  <c r="I300" i="15"/>
  <c r="H300" i="15"/>
  <c r="H302" i="15"/>
  <c r="I302" i="15"/>
  <c r="I304" i="15"/>
  <c r="H304" i="15"/>
  <c r="I306" i="15"/>
  <c r="H306" i="15"/>
  <c r="I308" i="15"/>
  <c r="H308" i="15"/>
  <c r="I232" i="15"/>
  <c r="H232" i="15"/>
  <c r="I234" i="15"/>
  <c r="H234" i="15"/>
  <c r="I236" i="15"/>
  <c r="H236" i="15"/>
  <c r="I238" i="15"/>
  <c r="H238" i="15"/>
  <c r="I240" i="15"/>
  <c r="H240" i="15"/>
  <c r="I242" i="15"/>
  <c r="H242" i="15"/>
  <c r="I244" i="15"/>
  <c r="H244" i="15"/>
  <c r="I246" i="15"/>
  <c r="H246" i="15"/>
  <c r="I248" i="15"/>
  <c r="H248" i="15"/>
  <c r="I250" i="15"/>
  <c r="H250" i="15"/>
  <c r="I252" i="15"/>
  <c r="H252" i="15"/>
  <c r="I254" i="15"/>
  <c r="H254" i="15"/>
  <c r="I256" i="15"/>
  <c r="H256" i="15"/>
  <c r="I258" i="15"/>
  <c r="H258" i="15"/>
  <c r="I260" i="15"/>
  <c r="H260" i="15"/>
  <c r="I262" i="15"/>
  <c r="H262" i="15"/>
  <c r="I264" i="15"/>
  <c r="H264" i="15"/>
  <c r="I266" i="15"/>
  <c r="H266" i="15"/>
  <c r="H231" i="15"/>
  <c r="I231" i="15"/>
  <c r="I233" i="15"/>
  <c r="H233" i="15"/>
  <c r="H235" i="15"/>
  <c r="I235" i="15"/>
  <c r="I237" i="15"/>
  <c r="H237" i="15"/>
  <c r="H239" i="15"/>
  <c r="I239" i="15"/>
  <c r="I241" i="15"/>
  <c r="H241" i="15"/>
  <c r="H243" i="15"/>
  <c r="I243" i="15"/>
  <c r="I245" i="15"/>
  <c r="H245" i="15"/>
  <c r="H247" i="15"/>
  <c r="I247" i="15"/>
  <c r="I249" i="15"/>
  <c r="H249" i="15"/>
  <c r="H251" i="15"/>
  <c r="I251" i="15"/>
  <c r="I253" i="15"/>
  <c r="H253" i="15"/>
  <c r="H255" i="15"/>
  <c r="I255" i="15"/>
  <c r="I257" i="15"/>
  <c r="H257" i="15"/>
  <c r="H259" i="15"/>
  <c r="I259" i="15"/>
  <c r="I261" i="15"/>
  <c r="H261" i="15"/>
  <c r="I263" i="15"/>
  <c r="H263" i="15"/>
  <c r="I265" i="15"/>
  <c r="H265" i="15"/>
  <c r="I188" i="15"/>
  <c r="H188" i="15"/>
  <c r="I145" i="15"/>
  <c r="H145" i="15"/>
  <c r="H103" i="15"/>
  <c r="I103" i="15"/>
  <c r="I105" i="15"/>
  <c r="H105" i="15"/>
  <c r="H107" i="15"/>
  <c r="I107" i="15"/>
  <c r="I109" i="15"/>
  <c r="H109" i="15"/>
  <c r="H111" i="15"/>
  <c r="I111" i="15"/>
  <c r="I113" i="15"/>
  <c r="H113" i="15"/>
  <c r="H115" i="15"/>
  <c r="I115" i="15"/>
  <c r="I117" i="15"/>
  <c r="H117" i="15"/>
  <c r="H119" i="15"/>
  <c r="I119" i="15"/>
  <c r="I121" i="15"/>
  <c r="H121" i="15"/>
  <c r="H123" i="15"/>
  <c r="I123" i="15"/>
  <c r="I125" i="15"/>
  <c r="H125" i="15"/>
  <c r="H127" i="15"/>
  <c r="I127" i="15"/>
  <c r="I129" i="15"/>
  <c r="H129" i="15"/>
  <c r="H131" i="15"/>
  <c r="I131" i="15"/>
  <c r="I133" i="15"/>
  <c r="H133" i="15"/>
  <c r="H135" i="15"/>
  <c r="I135" i="15"/>
  <c r="I137" i="15"/>
  <c r="H137" i="15"/>
  <c r="I102" i="15"/>
  <c r="H102" i="15"/>
  <c r="I104" i="15"/>
  <c r="H104" i="15"/>
  <c r="I106" i="15"/>
  <c r="H106" i="15"/>
  <c r="I108" i="15"/>
  <c r="H108" i="15"/>
  <c r="I110" i="15"/>
  <c r="H110" i="15"/>
  <c r="I112" i="15"/>
  <c r="H112" i="15"/>
  <c r="I114" i="15"/>
  <c r="H114" i="15"/>
  <c r="I116" i="15"/>
  <c r="H116" i="15"/>
  <c r="I118" i="15"/>
  <c r="H118" i="15"/>
  <c r="I120" i="15"/>
  <c r="H120" i="15"/>
  <c r="I122" i="15"/>
  <c r="H122" i="15"/>
  <c r="I124" i="15"/>
  <c r="H124" i="15"/>
  <c r="I126" i="15"/>
  <c r="H126" i="15"/>
  <c r="I128" i="15"/>
  <c r="H128" i="15"/>
  <c r="I130" i="15"/>
  <c r="H130" i="15"/>
  <c r="I132" i="15"/>
  <c r="H132" i="15"/>
  <c r="I134" i="15"/>
  <c r="H134" i="15"/>
  <c r="I136" i="15"/>
  <c r="H136" i="15"/>
  <c r="I79" i="15"/>
  <c r="H79" i="15"/>
  <c r="I87" i="15"/>
  <c r="H87" i="15"/>
  <c r="H64" i="15"/>
  <c r="I64" i="15"/>
  <c r="H72" i="15"/>
  <c r="I72" i="15"/>
  <c r="H80" i="15"/>
  <c r="I80" i="15"/>
  <c r="H88" i="15"/>
  <c r="I88" i="15"/>
  <c r="H65" i="15"/>
  <c r="I65" i="15"/>
  <c r="H73" i="15"/>
  <c r="I73" i="15"/>
  <c r="H81" i="15"/>
  <c r="I81" i="15"/>
  <c r="H89" i="15"/>
  <c r="I89" i="15"/>
  <c r="H63" i="15"/>
  <c r="I63" i="15"/>
  <c r="H74" i="15"/>
  <c r="I74" i="15"/>
  <c r="I59" i="15"/>
  <c r="H59" i="15"/>
  <c r="I67" i="15"/>
  <c r="H67" i="15"/>
  <c r="I75" i="15"/>
  <c r="H75" i="15"/>
  <c r="I83" i="15"/>
  <c r="H83" i="15"/>
  <c r="I91" i="15"/>
  <c r="H91" i="15"/>
  <c r="I71" i="15"/>
  <c r="H71" i="15"/>
  <c r="I60" i="15"/>
  <c r="H60" i="15"/>
  <c r="I68" i="15"/>
  <c r="H68" i="15"/>
  <c r="I76" i="15"/>
  <c r="H76" i="15"/>
  <c r="I84" i="15"/>
  <c r="H84" i="15"/>
  <c r="I92" i="15"/>
  <c r="H92" i="15"/>
  <c r="I61" i="15"/>
  <c r="H61" i="15"/>
  <c r="I69" i="15"/>
  <c r="H69" i="15"/>
  <c r="I77" i="15"/>
  <c r="H77" i="15"/>
  <c r="I85" i="15"/>
  <c r="H85" i="15"/>
  <c r="I93" i="15"/>
  <c r="H93" i="15"/>
  <c r="H66" i="15"/>
  <c r="I66" i="15"/>
  <c r="H82" i="15"/>
  <c r="I82" i="15"/>
  <c r="H90" i="15"/>
  <c r="I90" i="15"/>
  <c r="H62" i="15"/>
  <c r="I62" i="15"/>
  <c r="H70" i="15"/>
  <c r="I70" i="15"/>
  <c r="H78" i="15"/>
  <c r="I78" i="15"/>
  <c r="H86" i="15"/>
  <c r="I86" i="15"/>
  <c r="H94" i="15"/>
  <c r="I94" i="15"/>
  <c r="H1084" i="15" l="1"/>
  <c r="I105" i="5" s="1"/>
  <c r="H611" i="15"/>
  <c r="I94" i="5" s="1"/>
  <c r="I1041" i="15"/>
  <c r="J104" i="5" s="1"/>
  <c r="L104" i="5" s="1"/>
  <c r="I869" i="15"/>
  <c r="J100" i="5" s="1"/>
  <c r="L100" i="5" s="1"/>
  <c r="H998" i="15"/>
  <c r="I103" i="5" s="1"/>
  <c r="I783" i="15"/>
  <c r="J98" i="5" s="1"/>
  <c r="L98" i="5" s="1"/>
  <c r="H783" i="15"/>
  <c r="I98" i="5" s="1"/>
  <c r="I482" i="15"/>
  <c r="J91" i="5" s="1"/>
  <c r="L91" i="5" s="1"/>
  <c r="H826" i="15"/>
  <c r="I99" i="5" s="1"/>
  <c r="I955" i="15"/>
  <c r="J102" i="5" s="1"/>
  <c r="L102" i="5" s="1"/>
  <c r="H95" i="15"/>
  <c r="I82" i="5" s="1"/>
  <c r="I267" i="15"/>
  <c r="J86" i="5" s="1"/>
  <c r="L86" i="5" s="1"/>
  <c r="I310" i="15"/>
  <c r="J87" i="5" s="1"/>
  <c r="L87" i="5" s="1"/>
  <c r="H353" i="15"/>
  <c r="I88" i="5" s="1"/>
  <c r="H396" i="15"/>
  <c r="I89" i="5" s="1"/>
  <c r="H439" i="15"/>
  <c r="I90" i="5" s="1"/>
  <c r="I525" i="15"/>
  <c r="J92" i="5" s="1"/>
  <c r="L92" i="5" s="1"/>
  <c r="H568" i="15"/>
  <c r="I93" i="5" s="1"/>
  <c r="H654" i="15"/>
  <c r="I95" i="5" s="1"/>
  <c r="H697" i="15"/>
  <c r="I96" i="5" s="1"/>
  <c r="I740" i="15"/>
  <c r="J97" i="5" s="1"/>
  <c r="L97" i="5" s="1"/>
  <c r="I95" i="15"/>
  <c r="J82" i="5" s="1"/>
  <c r="L82" i="5" s="1"/>
  <c r="H267" i="15"/>
  <c r="I86" i="5" s="1"/>
  <c r="H310" i="15"/>
  <c r="I87" i="5" s="1"/>
  <c r="I353" i="15"/>
  <c r="J88" i="5" s="1"/>
  <c r="L88" i="5" s="1"/>
  <c r="I396" i="15"/>
  <c r="J89" i="5" s="1"/>
  <c r="L89" i="5" s="1"/>
  <c r="I439" i="15"/>
  <c r="J90" i="5" s="1"/>
  <c r="L90" i="5" s="1"/>
  <c r="H525" i="15"/>
  <c r="I92" i="5" s="1"/>
  <c r="I568" i="15"/>
  <c r="J93" i="5" s="1"/>
  <c r="L93" i="5" s="1"/>
  <c r="I654" i="15"/>
  <c r="J95" i="5" s="1"/>
  <c r="L95" i="5" s="1"/>
  <c r="I697" i="15"/>
  <c r="J96" i="5" s="1"/>
  <c r="L96" i="5" s="1"/>
  <c r="H740" i="15"/>
  <c r="I97" i="5" s="1"/>
  <c r="I1084" i="15"/>
  <c r="J105" i="5" s="1"/>
  <c r="L105" i="5" s="1"/>
  <c r="H912" i="15"/>
  <c r="I101" i="5" s="1"/>
  <c r="I138" i="15"/>
  <c r="J83" i="5" s="1"/>
  <c r="L83" i="5" s="1"/>
  <c r="I912" i="15"/>
  <c r="J101" i="5" s="1"/>
  <c r="L101" i="5" s="1"/>
  <c r="H138" i="15"/>
  <c r="I83" i="5" s="1"/>
  <c r="H482" i="15"/>
  <c r="I91" i="5" s="1"/>
  <c r="I611" i="15"/>
  <c r="J94" i="5" s="1"/>
  <c r="L94" i="5" s="1"/>
  <c r="I826" i="15"/>
  <c r="J99" i="5" s="1"/>
  <c r="L99" i="5" s="1"/>
  <c r="H869" i="15"/>
  <c r="I100" i="5" s="1"/>
  <c r="H955" i="15"/>
  <c r="I102" i="5" s="1"/>
  <c r="I998" i="15"/>
  <c r="J103" i="5" s="1"/>
  <c r="L103" i="5" s="1"/>
  <c r="H1041" i="15"/>
  <c r="I104" i="5" s="1"/>
  <c r="F18" i="15"/>
  <c r="B13"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F20" i="15"/>
  <c r="F19" i="15"/>
  <c r="D51" i="15"/>
  <c r="E51" i="15" s="1"/>
  <c r="D50" i="15"/>
  <c r="E50" i="15" s="1"/>
  <c r="D49" i="15"/>
  <c r="E49" i="15" s="1"/>
  <c r="D48" i="15"/>
  <c r="E48" i="15" s="1"/>
  <c r="D47" i="15"/>
  <c r="E47" i="15" s="1"/>
  <c r="D46" i="15"/>
  <c r="E46" i="15" s="1"/>
  <c r="D45" i="15"/>
  <c r="E45" i="15" s="1"/>
  <c r="D44" i="15"/>
  <c r="E44" i="15" s="1"/>
  <c r="D43" i="15"/>
  <c r="E43" i="15" s="1"/>
  <c r="D42" i="15"/>
  <c r="E42" i="15" s="1"/>
  <c r="D41" i="15"/>
  <c r="E41" i="15" s="1"/>
  <c r="D40" i="15"/>
  <c r="E40" i="15" s="1"/>
  <c r="D39" i="15"/>
  <c r="E39" i="15" s="1"/>
  <c r="D38" i="15"/>
  <c r="E38" i="15" s="1"/>
  <c r="D37" i="15"/>
  <c r="E37" i="15" s="1"/>
  <c r="D36" i="15"/>
  <c r="E36" i="15" s="1"/>
  <c r="D35" i="15"/>
  <c r="E35" i="15" s="1"/>
  <c r="D34" i="15"/>
  <c r="E34" i="15" s="1"/>
  <c r="D33" i="15"/>
  <c r="E33" i="15" s="1"/>
  <c r="D32" i="15"/>
  <c r="E32" i="15" s="1"/>
  <c r="D31" i="15"/>
  <c r="E31" i="15" s="1"/>
  <c r="D30" i="15"/>
  <c r="E30" i="15" s="1"/>
  <c r="D29" i="15"/>
  <c r="E29" i="15" s="1"/>
  <c r="D28" i="15"/>
  <c r="E28" i="15" s="1"/>
  <c r="D27" i="15"/>
  <c r="E27" i="15" s="1"/>
  <c r="D26" i="15"/>
  <c r="E26" i="15" s="1"/>
  <c r="D25" i="15"/>
  <c r="E25" i="15" s="1"/>
  <c r="D24" i="15"/>
  <c r="E24" i="15" s="1"/>
  <c r="D23" i="15"/>
  <c r="E23" i="15" s="1"/>
  <c r="D22" i="15"/>
  <c r="E22" i="15" s="1"/>
  <c r="D21" i="15"/>
  <c r="E21" i="15" s="1"/>
  <c r="D20" i="15"/>
  <c r="E20" i="15" s="1"/>
  <c r="E19" i="15"/>
  <c r="E18"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E17" i="15"/>
  <c r="B17" i="15"/>
  <c r="B16" i="15"/>
  <c r="E16" i="15"/>
  <c r="J63" i="30"/>
  <c r="J62" i="30"/>
  <c r="J61" i="30"/>
  <c r="J60" i="30"/>
  <c r="J59" i="30"/>
  <c r="J58" i="30"/>
  <c r="J57" i="30"/>
  <c r="J56" i="30"/>
  <c r="J55" i="30"/>
  <c r="J54" i="30"/>
  <c r="J53" i="30"/>
  <c r="J52" i="30"/>
  <c r="J51" i="30"/>
  <c r="J50" i="30"/>
  <c r="J49" i="30"/>
  <c r="J48" i="30"/>
  <c r="J47"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4" i="30"/>
  <c r="B46" i="5"/>
  <c r="C47" i="5"/>
  <c r="J1044" i="15"/>
  <c r="J1001" i="15"/>
  <c r="J958" i="15"/>
  <c r="J915" i="15"/>
  <c r="J872" i="15"/>
  <c r="J829" i="15"/>
  <c r="J786" i="15"/>
  <c r="J743" i="15"/>
  <c r="J700" i="15"/>
  <c r="J657" i="15"/>
  <c r="J614" i="15"/>
  <c r="J571" i="15"/>
  <c r="J528" i="15"/>
  <c r="J485" i="15"/>
  <c r="J442" i="15"/>
  <c r="J399" i="15"/>
  <c r="J356" i="15"/>
  <c r="J313" i="15"/>
  <c r="J270" i="15"/>
  <c r="J227" i="15"/>
  <c r="J184" i="15"/>
  <c r="J141" i="15"/>
  <c r="J98" i="15"/>
  <c r="J55" i="15"/>
  <c r="J12" i="15"/>
  <c r="F52" i="15" l="1"/>
  <c r="H81" i="5"/>
  <c r="E81" i="5"/>
  <c r="G81" i="5"/>
  <c r="H17" i="15"/>
  <c r="H49" i="15"/>
  <c r="I49" i="15"/>
  <c r="I21" i="15"/>
  <c r="H21" i="15"/>
  <c r="H37" i="15"/>
  <c r="I37" i="15"/>
  <c r="I22" i="15"/>
  <c r="H22" i="15"/>
  <c r="I26" i="15"/>
  <c r="H26" i="15"/>
  <c r="I30" i="15"/>
  <c r="H30" i="15"/>
  <c r="I34" i="15"/>
  <c r="H34" i="15"/>
  <c r="I38" i="15"/>
  <c r="H38" i="15"/>
  <c r="I42" i="15"/>
  <c r="H42" i="15"/>
  <c r="I46" i="15"/>
  <c r="H46" i="15"/>
  <c r="I50" i="15"/>
  <c r="H50" i="15"/>
  <c r="H41" i="15"/>
  <c r="I41" i="15"/>
  <c r="I33" i="15"/>
  <c r="H33" i="15"/>
  <c r="I19" i="15"/>
  <c r="H19" i="15"/>
  <c r="I23" i="15"/>
  <c r="H23" i="15"/>
  <c r="I27" i="15"/>
  <c r="H27" i="15"/>
  <c r="I31" i="15"/>
  <c r="H31" i="15"/>
  <c r="I35" i="15"/>
  <c r="H35" i="15"/>
  <c r="I39" i="15"/>
  <c r="H39" i="15"/>
  <c r="I43" i="15"/>
  <c r="H43" i="15"/>
  <c r="I47" i="15"/>
  <c r="H47" i="15"/>
  <c r="I51" i="15"/>
  <c r="H51" i="15"/>
  <c r="I45" i="15"/>
  <c r="H45" i="15"/>
  <c r="I25" i="15"/>
  <c r="H25" i="15"/>
  <c r="H29" i="15"/>
  <c r="I29" i="15"/>
  <c r="I20" i="15"/>
  <c r="H20" i="15"/>
  <c r="H24" i="15"/>
  <c r="I24" i="15"/>
  <c r="I28" i="15"/>
  <c r="H28" i="15"/>
  <c r="I32" i="15"/>
  <c r="H32" i="15"/>
  <c r="I36" i="15"/>
  <c r="H36" i="15"/>
  <c r="I40" i="15"/>
  <c r="H40" i="15"/>
  <c r="I44" i="15"/>
  <c r="H44" i="15"/>
  <c r="I48" i="15"/>
  <c r="H48" i="15"/>
  <c r="I18" i="15"/>
  <c r="H18" i="15"/>
  <c r="C70" i="5"/>
  <c r="B70" i="5" s="1"/>
  <c r="C69" i="5"/>
  <c r="B69" i="5" s="1"/>
  <c r="C68" i="5"/>
  <c r="B68" i="5" s="1"/>
  <c r="C67" i="5"/>
  <c r="B67" i="5" s="1"/>
  <c r="C66" i="5"/>
  <c r="B66" i="5" s="1"/>
  <c r="C65" i="5"/>
  <c r="B65" i="5" s="1"/>
  <c r="C64" i="5"/>
  <c r="B64" i="5" s="1"/>
  <c r="C63" i="5"/>
  <c r="B63" i="5" s="1"/>
  <c r="C62" i="5"/>
  <c r="B62" i="5" s="1"/>
  <c r="C61" i="5"/>
  <c r="B61" i="5" s="1"/>
  <c r="C60" i="5"/>
  <c r="B60" i="5" s="1"/>
  <c r="C59" i="5"/>
  <c r="B59" i="5" s="1"/>
  <c r="C58" i="5"/>
  <c r="B58" i="5" s="1"/>
  <c r="C57" i="5"/>
  <c r="B57" i="5" s="1"/>
  <c r="C56" i="5"/>
  <c r="B56" i="5" s="1"/>
  <c r="C55" i="5"/>
  <c r="B55" i="5" s="1"/>
  <c r="C54" i="5"/>
  <c r="B54" i="5" s="1"/>
  <c r="C53" i="5"/>
  <c r="B53" i="5" s="1"/>
  <c r="C52" i="5"/>
  <c r="B52" i="5" s="1"/>
  <c r="C51" i="5"/>
  <c r="B51" i="5" s="1"/>
  <c r="C50" i="5"/>
  <c r="B50" i="5" s="1"/>
  <c r="B47" i="5"/>
  <c r="M1093" i="15"/>
  <c r="C21" i="5"/>
  <c r="D20" i="5" l="1"/>
  <c r="D26" i="5" l="1"/>
  <c r="H189" i="15"/>
  <c r="I189" i="15"/>
  <c r="H190" i="15"/>
  <c r="I190" i="15"/>
  <c r="H191" i="15"/>
  <c r="I191" i="15"/>
  <c r="H192" i="15"/>
  <c r="I192" i="15"/>
  <c r="H193" i="15"/>
  <c r="I193" i="15"/>
  <c r="H194" i="15"/>
  <c r="I194" i="15"/>
  <c r="H195" i="15"/>
  <c r="I195" i="15"/>
  <c r="H196" i="15"/>
  <c r="I196" i="15"/>
  <c r="H197" i="15"/>
  <c r="I197" i="15"/>
  <c r="H198" i="15"/>
  <c r="I198" i="15"/>
  <c r="H199" i="15"/>
  <c r="I199" i="15"/>
  <c r="H200" i="15"/>
  <c r="I200" i="15"/>
  <c r="H201" i="15"/>
  <c r="I201" i="15"/>
  <c r="H202" i="15"/>
  <c r="I202" i="15"/>
  <c r="H203" i="15"/>
  <c r="I203" i="15"/>
  <c r="H204" i="15"/>
  <c r="I204" i="15"/>
  <c r="H205" i="15"/>
  <c r="I205" i="15"/>
  <c r="H206" i="15"/>
  <c r="I206" i="15"/>
  <c r="H207" i="15"/>
  <c r="I207" i="15"/>
  <c r="H208" i="15"/>
  <c r="I208" i="15"/>
  <c r="H209" i="15"/>
  <c r="I209" i="15"/>
  <c r="H210" i="15"/>
  <c r="I210" i="15"/>
  <c r="H211" i="15"/>
  <c r="I211" i="15"/>
  <c r="H212" i="15"/>
  <c r="I212" i="15"/>
  <c r="H213" i="15"/>
  <c r="I213" i="15"/>
  <c r="H214" i="15"/>
  <c r="I214" i="15"/>
  <c r="H215" i="15"/>
  <c r="I215" i="15"/>
  <c r="H216" i="15"/>
  <c r="I216" i="15"/>
  <c r="H217" i="15"/>
  <c r="I217" i="15"/>
  <c r="H218" i="15"/>
  <c r="I218" i="15"/>
  <c r="H219" i="15"/>
  <c r="I219" i="15"/>
  <c r="H220" i="15"/>
  <c r="I220" i="15"/>
  <c r="H221" i="15"/>
  <c r="I221" i="15"/>
  <c r="H222" i="15"/>
  <c r="I222" i="15"/>
  <c r="H223" i="15"/>
  <c r="I223" i="15"/>
  <c r="H146" i="15"/>
  <c r="I146" i="15"/>
  <c r="H147" i="15"/>
  <c r="I147" i="15"/>
  <c r="H148" i="15"/>
  <c r="I148" i="15"/>
  <c r="H149" i="15"/>
  <c r="I149" i="15"/>
  <c r="H150" i="15"/>
  <c r="I150" i="15"/>
  <c r="H151" i="15"/>
  <c r="I151" i="15"/>
  <c r="H152" i="15"/>
  <c r="I152" i="15"/>
  <c r="H153" i="15"/>
  <c r="I153" i="15"/>
  <c r="H154" i="15"/>
  <c r="I154" i="15"/>
  <c r="H155" i="15"/>
  <c r="I155" i="15"/>
  <c r="H156" i="15"/>
  <c r="I156" i="15"/>
  <c r="H157" i="15"/>
  <c r="I157" i="15"/>
  <c r="H158" i="15"/>
  <c r="I158" i="15"/>
  <c r="H159" i="15"/>
  <c r="I159" i="15"/>
  <c r="H160" i="15"/>
  <c r="I160" i="15"/>
  <c r="H161" i="15"/>
  <c r="I161" i="15"/>
  <c r="H162" i="15"/>
  <c r="I162" i="15"/>
  <c r="H163" i="15"/>
  <c r="I163" i="15"/>
  <c r="H164" i="15"/>
  <c r="I164" i="15"/>
  <c r="H165" i="15"/>
  <c r="I165" i="15"/>
  <c r="H166" i="15"/>
  <c r="I166" i="15"/>
  <c r="H167" i="15"/>
  <c r="I167" i="15"/>
  <c r="H168" i="15"/>
  <c r="I168" i="15"/>
  <c r="H169" i="15"/>
  <c r="I169" i="15"/>
  <c r="H170" i="15"/>
  <c r="I170" i="15"/>
  <c r="H171" i="15"/>
  <c r="I171" i="15"/>
  <c r="H172" i="15"/>
  <c r="I172" i="15"/>
  <c r="H173" i="15"/>
  <c r="I173" i="15"/>
  <c r="H174" i="15"/>
  <c r="I174" i="15"/>
  <c r="H175" i="15"/>
  <c r="I175" i="15"/>
  <c r="H176" i="15"/>
  <c r="I176" i="15"/>
  <c r="H177" i="15"/>
  <c r="I177" i="15"/>
  <c r="H178" i="15"/>
  <c r="I178" i="15"/>
  <c r="H179" i="15"/>
  <c r="I179" i="15"/>
  <c r="H180" i="15"/>
  <c r="I180" i="15"/>
  <c r="H181" i="15" l="1"/>
  <c r="I84" i="5" s="1"/>
  <c r="H224" i="15"/>
  <c r="I85" i="5" s="1"/>
  <c r="I224" i="15"/>
  <c r="J85" i="5" s="1"/>
  <c r="L85" i="5" s="1"/>
  <c r="I181" i="15"/>
  <c r="J84" i="5" s="1"/>
  <c r="L84" i="5" s="1"/>
  <c r="J877" i="15"/>
  <c r="J878" i="15"/>
  <c r="J879" i="15"/>
  <c r="J880" i="15"/>
  <c r="J881" i="15"/>
  <c r="J882" i="15"/>
  <c r="J883" i="15"/>
  <c r="J884" i="15"/>
  <c r="J885" i="15"/>
  <c r="J886" i="15"/>
  <c r="J887" i="15"/>
  <c r="J888" i="15"/>
  <c r="J889" i="15"/>
  <c r="J890" i="15"/>
  <c r="J891" i="15"/>
  <c r="J892" i="15"/>
  <c r="J893" i="15"/>
  <c r="J894" i="15"/>
  <c r="J895" i="15"/>
  <c r="J896" i="15"/>
  <c r="J897" i="15"/>
  <c r="J898" i="15"/>
  <c r="J899" i="15"/>
  <c r="J900" i="15"/>
  <c r="J901" i="15"/>
  <c r="J902" i="15"/>
  <c r="J903" i="15"/>
  <c r="J904" i="15"/>
  <c r="J905" i="15"/>
  <c r="J906" i="15"/>
  <c r="J907" i="15"/>
  <c r="J908" i="15"/>
  <c r="J909" i="15"/>
  <c r="J910" i="15"/>
  <c r="J911" i="15"/>
  <c r="J18" i="15" l="1"/>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8" i="15"/>
  <c r="J319" i="15"/>
  <c r="J320" i="15"/>
  <c r="J321" i="15"/>
  <c r="J322" i="15"/>
  <c r="J323" i="15"/>
  <c r="J324" i="15"/>
  <c r="J325" i="15"/>
  <c r="J326" i="15"/>
  <c r="J327" i="15"/>
  <c r="J328" i="15"/>
  <c r="J329" i="15"/>
  <c r="J330" i="15"/>
  <c r="J331" i="15"/>
  <c r="J332" i="15"/>
  <c r="J333" i="15"/>
  <c r="J334" i="15"/>
  <c r="J335" i="15"/>
  <c r="J336" i="15"/>
  <c r="J337" i="15"/>
  <c r="J338" i="15"/>
  <c r="J339" i="15"/>
  <c r="J340" i="15"/>
  <c r="J341" i="15"/>
  <c r="J342" i="15"/>
  <c r="J343" i="15"/>
  <c r="J344" i="15"/>
  <c r="J345" i="15"/>
  <c r="J346" i="15"/>
  <c r="J347" i="15"/>
  <c r="J348" i="15"/>
  <c r="J349" i="15"/>
  <c r="J350" i="15"/>
  <c r="J351" i="15"/>
  <c r="J352" i="15"/>
  <c r="J361" i="15"/>
  <c r="J362" i="15"/>
  <c r="J363" i="15"/>
  <c r="J364" i="15"/>
  <c r="J365" i="15"/>
  <c r="J366" i="15"/>
  <c r="J367" i="15"/>
  <c r="J368" i="15"/>
  <c r="J369" i="15"/>
  <c r="J370" i="15"/>
  <c r="J371" i="15"/>
  <c r="J372" i="15"/>
  <c r="J373" i="15"/>
  <c r="J374" i="15"/>
  <c r="J375" i="15"/>
  <c r="J376" i="15"/>
  <c r="J377" i="15"/>
  <c r="J378" i="15"/>
  <c r="J379" i="15"/>
  <c r="J380" i="15"/>
  <c r="J381" i="15"/>
  <c r="J382" i="15"/>
  <c r="J383" i="15"/>
  <c r="J384" i="15"/>
  <c r="J385" i="15"/>
  <c r="J386" i="15"/>
  <c r="J387" i="15"/>
  <c r="J388" i="15"/>
  <c r="J389" i="15"/>
  <c r="J390" i="15"/>
  <c r="J391" i="15"/>
  <c r="J392" i="15"/>
  <c r="J393" i="15"/>
  <c r="J394" i="15"/>
  <c r="J395" i="15"/>
  <c r="J404" i="15"/>
  <c r="J405" i="15"/>
  <c r="J406" i="15"/>
  <c r="J407" i="15"/>
  <c r="J408" i="15"/>
  <c r="J409" i="15"/>
  <c r="J410" i="15"/>
  <c r="J411" i="15"/>
  <c r="J412" i="15"/>
  <c r="J413" i="15"/>
  <c r="J414" i="15"/>
  <c r="J415" i="15"/>
  <c r="J416" i="15"/>
  <c r="J417" i="15"/>
  <c r="J418" i="15"/>
  <c r="J419" i="15"/>
  <c r="J420" i="15"/>
  <c r="J421" i="15"/>
  <c r="J422" i="15"/>
  <c r="J423" i="15"/>
  <c r="J424" i="15"/>
  <c r="J425" i="15"/>
  <c r="J426" i="15"/>
  <c r="J427" i="15"/>
  <c r="J428" i="15"/>
  <c r="J429" i="15"/>
  <c r="J430" i="15"/>
  <c r="J431" i="15"/>
  <c r="J432" i="15"/>
  <c r="J433" i="15"/>
  <c r="J434" i="15"/>
  <c r="J435" i="15"/>
  <c r="J436" i="15"/>
  <c r="J437" i="15"/>
  <c r="J438" i="15"/>
  <c r="J447" i="15"/>
  <c r="J448" i="15"/>
  <c r="J449" i="15"/>
  <c r="J450" i="15"/>
  <c r="J451" i="15"/>
  <c r="J452" i="15"/>
  <c r="J453" i="15"/>
  <c r="J454" i="15"/>
  <c r="J455" i="15"/>
  <c r="J456" i="15"/>
  <c r="J457" i="15"/>
  <c r="J458" i="15"/>
  <c r="J459" i="15"/>
  <c r="J460" i="15"/>
  <c r="J461" i="15"/>
  <c r="J462" i="15"/>
  <c r="J463" i="15"/>
  <c r="J464" i="15"/>
  <c r="J465" i="15"/>
  <c r="J466" i="15"/>
  <c r="J467" i="15"/>
  <c r="J468" i="15"/>
  <c r="J469" i="15"/>
  <c r="J470" i="15"/>
  <c r="J471" i="15"/>
  <c r="J472" i="15"/>
  <c r="J473" i="15"/>
  <c r="J474" i="15"/>
  <c r="J475" i="15"/>
  <c r="J476" i="15"/>
  <c r="J477" i="15"/>
  <c r="J478" i="15"/>
  <c r="J479" i="15"/>
  <c r="J480" i="15"/>
  <c r="J481" i="15"/>
  <c r="J490" i="15"/>
  <c r="J491" i="15"/>
  <c r="J492" i="15"/>
  <c r="J493" i="15"/>
  <c r="J494" i="15"/>
  <c r="J495" i="15"/>
  <c r="J496" i="15"/>
  <c r="J497" i="15"/>
  <c r="J498" i="15"/>
  <c r="J499" i="15"/>
  <c r="J500" i="15"/>
  <c r="J501" i="15"/>
  <c r="J502" i="15"/>
  <c r="J503" i="15"/>
  <c r="J504" i="15"/>
  <c r="J505" i="15"/>
  <c r="J506" i="15"/>
  <c r="J507" i="15"/>
  <c r="J508" i="15"/>
  <c r="J509" i="15"/>
  <c r="J510" i="15"/>
  <c r="J511" i="15"/>
  <c r="J512" i="15"/>
  <c r="J513" i="15"/>
  <c r="J514" i="15"/>
  <c r="J515" i="15"/>
  <c r="J516" i="15"/>
  <c r="J517" i="15"/>
  <c r="J518" i="15"/>
  <c r="J519" i="15"/>
  <c r="J520" i="15"/>
  <c r="J521" i="15"/>
  <c r="J522" i="15"/>
  <c r="J523" i="15"/>
  <c r="J524" i="15"/>
  <c r="J533" i="15"/>
  <c r="J534" i="15"/>
  <c r="J535" i="15"/>
  <c r="J536" i="15"/>
  <c r="J537" i="15"/>
  <c r="J538" i="15"/>
  <c r="J539" i="15"/>
  <c r="J540" i="15"/>
  <c r="J541" i="15"/>
  <c r="J542" i="15"/>
  <c r="J543" i="15"/>
  <c r="J544" i="15"/>
  <c r="J545" i="15"/>
  <c r="J546" i="15"/>
  <c r="J547" i="15"/>
  <c r="J548" i="15"/>
  <c r="J549" i="15"/>
  <c r="J550" i="15"/>
  <c r="J551" i="15"/>
  <c r="J552" i="15"/>
  <c r="J553" i="15"/>
  <c r="J554" i="15"/>
  <c r="J555" i="15"/>
  <c r="J556" i="15"/>
  <c r="J557" i="15"/>
  <c r="J558" i="15"/>
  <c r="J559" i="15"/>
  <c r="J560" i="15"/>
  <c r="J561" i="15"/>
  <c r="J562" i="15"/>
  <c r="J563" i="15"/>
  <c r="J564" i="15"/>
  <c r="J565" i="15"/>
  <c r="J566" i="15"/>
  <c r="J567" i="15"/>
  <c r="J576" i="15"/>
  <c r="J577" i="15"/>
  <c r="J578" i="15"/>
  <c r="J579" i="15"/>
  <c r="J580" i="15"/>
  <c r="J581" i="15"/>
  <c r="J582" i="15"/>
  <c r="J583" i="15"/>
  <c r="J584" i="15"/>
  <c r="J585" i="15"/>
  <c r="J586" i="15"/>
  <c r="J587" i="15"/>
  <c r="J588" i="15"/>
  <c r="J589" i="15"/>
  <c r="J590" i="15"/>
  <c r="J591" i="15"/>
  <c r="J592" i="15"/>
  <c r="J593" i="15"/>
  <c r="J594" i="15"/>
  <c r="J595" i="15"/>
  <c r="J596" i="15"/>
  <c r="J597" i="15"/>
  <c r="J598" i="15"/>
  <c r="J599" i="15"/>
  <c r="J600" i="15"/>
  <c r="J601" i="15"/>
  <c r="J602" i="15"/>
  <c r="J603" i="15"/>
  <c r="J604" i="15"/>
  <c r="J605" i="15"/>
  <c r="J606" i="15"/>
  <c r="J607" i="15"/>
  <c r="J608" i="15"/>
  <c r="J609" i="15"/>
  <c r="J610" i="15"/>
  <c r="J619" i="15"/>
  <c r="J620" i="15"/>
  <c r="J621" i="15"/>
  <c r="J622" i="15"/>
  <c r="J623" i="15"/>
  <c r="J624" i="15"/>
  <c r="J625" i="15"/>
  <c r="J626" i="15"/>
  <c r="J627" i="15"/>
  <c r="J628" i="15"/>
  <c r="J629" i="15"/>
  <c r="J630" i="15"/>
  <c r="J631" i="15"/>
  <c r="J632" i="15"/>
  <c r="J633" i="15"/>
  <c r="J634" i="15"/>
  <c r="J635" i="15"/>
  <c r="J636" i="15"/>
  <c r="J637" i="15"/>
  <c r="J638" i="15"/>
  <c r="J639" i="15"/>
  <c r="J640" i="15"/>
  <c r="J641" i="15"/>
  <c r="J642" i="15"/>
  <c r="J643" i="15"/>
  <c r="J644" i="15"/>
  <c r="J645" i="15"/>
  <c r="J646" i="15"/>
  <c r="J647" i="15"/>
  <c r="J648" i="15"/>
  <c r="J649" i="15"/>
  <c r="J650" i="15"/>
  <c r="J651" i="15"/>
  <c r="J652" i="15"/>
  <c r="J653" i="15"/>
  <c r="J662" i="15"/>
  <c r="J663" i="15"/>
  <c r="J664" i="15"/>
  <c r="J665" i="15"/>
  <c r="J666" i="15"/>
  <c r="J667" i="15"/>
  <c r="J668" i="15"/>
  <c r="J669" i="15"/>
  <c r="J670" i="15"/>
  <c r="J671" i="15"/>
  <c r="J672" i="15"/>
  <c r="J673" i="15"/>
  <c r="J674" i="15"/>
  <c r="J675" i="15"/>
  <c r="J676" i="15"/>
  <c r="J677" i="15"/>
  <c r="J678" i="15"/>
  <c r="J679" i="15"/>
  <c r="J680" i="15"/>
  <c r="J681" i="15"/>
  <c r="J682" i="15"/>
  <c r="J683" i="15"/>
  <c r="J684" i="15"/>
  <c r="J685" i="15"/>
  <c r="J686" i="15"/>
  <c r="J687" i="15"/>
  <c r="J688" i="15"/>
  <c r="J689" i="15"/>
  <c r="J690" i="15"/>
  <c r="J691" i="15"/>
  <c r="J692" i="15"/>
  <c r="J693" i="15"/>
  <c r="J694" i="15"/>
  <c r="J695" i="15"/>
  <c r="J696" i="15"/>
  <c r="J705" i="15"/>
  <c r="J706" i="15"/>
  <c r="J707" i="15"/>
  <c r="J708" i="15"/>
  <c r="J709" i="15"/>
  <c r="J710" i="15"/>
  <c r="J711" i="15"/>
  <c r="J712" i="15"/>
  <c r="J713" i="15"/>
  <c r="J714" i="15"/>
  <c r="J715" i="15"/>
  <c r="J716" i="15"/>
  <c r="J717" i="15"/>
  <c r="J718" i="15"/>
  <c r="J719" i="15"/>
  <c r="J720" i="15"/>
  <c r="J721" i="15"/>
  <c r="J722" i="15"/>
  <c r="J723" i="15"/>
  <c r="J724" i="15"/>
  <c r="J725" i="15"/>
  <c r="J726" i="15"/>
  <c r="J727" i="15"/>
  <c r="J728" i="15"/>
  <c r="J729" i="15"/>
  <c r="J730" i="15"/>
  <c r="J731" i="15"/>
  <c r="J732" i="15"/>
  <c r="J733" i="15"/>
  <c r="J734" i="15"/>
  <c r="J735" i="15"/>
  <c r="J736" i="15"/>
  <c r="J737" i="15"/>
  <c r="J738" i="15"/>
  <c r="J739" i="15"/>
  <c r="J748" i="15"/>
  <c r="J749" i="15"/>
  <c r="J750" i="15"/>
  <c r="J751" i="15"/>
  <c r="J752" i="15"/>
  <c r="J753" i="15"/>
  <c r="J754" i="15"/>
  <c r="J755" i="15"/>
  <c r="J756" i="15"/>
  <c r="J757" i="15"/>
  <c r="J758" i="15"/>
  <c r="J759" i="15"/>
  <c r="J760" i="15"/>
  <c r="J761" i="15"/>
  <c r="J762" i="15"/>
  <c r="J763" i="15"/>
  <c r="J764" i="15"/>
  <c r="J765" i="15"/>
  <c r="J766" i="15"/>
  <c r="J767" i="15"/>
  <c r="J768" i="15"/>
  <c r="J769" i="15"/>
  <c r="J770" i="15"/>
  <c r="J771" i="15"/>
  <c r="J772" i="15"/>
  <c r="J773" i="15"/>
  <c r="J774" i="15"/>
  <c r="J775" i="15"/>
  <c r="J776" i="15"/>
  <c r="J777" i="15"/>
  <c r="J778" i="15"/>
  <c r="J779" i="15"/>
  <c r="J780" i="15"/>
  <c r="J781" i="15"/>
  <c r="J782" i="15"/>
  <c r="J791" i="15"/>
  <c r="J792" i="15"/>
  <c r="J793" i="15"/>
  <c r="J794" i="15"/>
  <c r="J795" i="15"/>
  <c r="J796" i="15"/>
  <c r="J797" i="15"/>
  <c r="J798" i="15"/>
  <c r="J799" i="15"/>
  <c r="J800" i="15"/>
  <c r="J801" i="15"/>
  <c r="J802" i="15"/>
  <c r="J803" i="15"/>
  <c r="J804" i="15"/>
  <c r="J805" i="15"/>
  <c r="J806" i="15"/>
  <c r="J807" i="15"/>
  <c r="J808" i="15"/>
  <c r="J809" i="15"/>
  <c r="J810" i="15"/>
  <c r="J811" i="15"/>
  <c r="J812" i="15"/>
  <c r="J813" i="15"/>
  <c r="J814" i="15"/>
  <c r="J815" i="15"/>
  <c r="J816" i="15"/>
  <c r="J817" i="15"/>
  <c r="J818" i="15"/>
  <c r="J819" i="15"/>
  <c r="J820" i="15"/>
  <c r="J821" i="15"/>
  <c r="J822" i="15"/>
  <c r="J823" i="15"/>
  <c r="J824" i="15"/>
  <c r="J825" i="15"/>
  <c r="J834" i="15"/>
  <c r="J835" i="15"/>
  <c r="J836" i="15"/>
  <c r="J837" i="15"/>
  <c r="J838" i="15"/>
  <c r="J839" i="15"/>
  <c r="J840" i="15"/>
  <c r="J841" i="15"/>
  <c r="J842" i="15"/>
  <c r="J843" i="15"/>
  <c r="J844" i="15"/>
  <c r="J845" i="15"/>
  <c r="J846" i="15"/>
  <c r="J847" i="15"/>
  <c r="J848" i="15"/>
  <c r="J849" i="15"/>
  <c r="J850" i="15"/>
  <c r="J851" i="15"/>
  <c r="J852" i="15"/>
  <c r="J853" i="15"/>
  <c r="J854" i="15"/>
  <c r="J855" i="15"/>
  <c r="J856" i="15"/>
  <c r="J857" i="15"/>
  <c r="J858" i="15"/>
  <c r="J859" i="15"/>
  <c r="J860" i="15"/>
  <c r="J861" i="15"/>
  <c r="J862" i="15"/>
  <c r="J863" i="15"/>
  <c r="J864" i="15"/>
  <c r="J865" i="15"/>
  <c r="J866" i="15"/>
  <c r="J867" i="15"/>
  <c r="J868" i="15"/>
  <c r="J876" i="15"/>
  <c r="J912" i="15" s="1"/>
  <c r="J920" i="15"/>
  <c r="J921" i="15"/>
  <c r="J922" i="15"/>
  <c r="J923" i="15"/>
  <c r="J924" i="15"/>
  <c r="J925" i="15"/>
  <c r="J926" i="15"/>
  <c r="J927" i="15"/>
  <c r="J928" i="15"/>
  <c r="J929" i="15"/>
  <c r="J930" i="15"/>
  <c r="J931" i="15"/>
  <c r="J932" i="15"/>
  <c r="J933" i="15"/>
  <c r="J934" i="15"/>
  <c r="J935" i="15"/>
  <c r="J936" i="15"/>
  <c r="J937" i="15"/>
  <c r="J938" i="15"/>
  <c r="J939" i="15"/>
  <c r="J940" i="15"/>
  <c r="J941" i="15"/>
  <c r="J942" i="15"/>
  <c r="J943" i="15"/>
  <c r="J944" i="15"/>
  <c r="J945" i="15"/>
  <c r="J946" i="15"/>
  <c r="J947" i="15"/>
  <c r="J948" i="15"/>
  <c r="J949" i="15"/>
  <c r="J950" i="15"/>
  <c r="J951" i="15"/>
  <c r="J952" i="15"/>
  <c r="J953" i="15"/>
  <c r="J954" i="15"/>
  <c r="J963" i="15"/>
  <c r="J964" i="15"/>
  <c r="J965" i="15"/>
  <c r="J966" i="15"/>
  <c r="J967" i="15"/>
  <c r="J968" i="15"/>
  <c r="J969" i="15"/>
  <c r="J970" i="15"/>
  <c r="J971" i="15"/>
  <c r="J972" i="15"/>
  <c r="J973" i="15"/>
  <c r="J974" i="15"/>
  <c r="J975" i="15"/>
  <c r="J976" i="15"/>
  <c r="J977" i="15"/>
  <c r="J978" i="15"/>
  <c r="J979" i="15"/>
  <c r="J980" i="15"/>
  <c r="J981" i="15"/>
  <c r="J982" i="15"/>
  <c r="J983" i="15"/>
  <c r="J984" i="15"/>
  <c r="J985" i="15"/>
  <c r="J986" i="15"/>
  <c r="J987" i="15"/>
  <c r="J988" i="15"/>
  <c r="J989" i="15"/>
  <c r="J990" i="15"/>
  <c r="J991" i="15"/>
  <c r="J992" i="15"/>
  <c r="J993" i="15"/>
  <c r="J994" i="15"/>
  <c r="J995" i="15"/>
  <c r="J996" i="15"/>
  <c r="J997" i="15"/>
  <c r="J1006" i="15"/>
  <c r="J1007" i="15"/>
  <c r="J1008" i="15"/>
  <c r="J1009" i="15"/>
  <c r="J1010" i="15"/>
  <c r="J1011" i="15"/>
  <c r="J1012" i="15"/>
  <c r="J1013" i="15"/>
  <c r="J1014" i="15"/>
  <c r="J1015" i="15"/>
  <c r="J1016" i="15"/>
  <c r="J1017" i="15"/>
  <c r="J1018" i="15"/>
  <c r="J1019" i="15"/>
  <c r="J1020" i="15"/>
  <c r="J1021" i="15"/>
  <c r="J1022" i="15"/>
  <c r="J1023" i="15"/>
  <c r="J1024" i="15"/>
  <c r="J1025" i="15"/>
  <c r="J1026" i="15"/>
  <c r="J1027" i="15"/>
  <c r="J1028" i="15"/>
  <c r="J1029" i="15"/>
  <c r="J1030" i="15"/>
  <c r="J1031" i="15"/>
  <c r="J1032" i="15"/>
  <c r="J1033" i="15"/>
  <c r="J1034" i="15"/>
  <c r="J1035" i="15"/>
  <c r="J1036" i="15"/>
  <c r="J1037" i="15"/>
  <c r="J1038" i="15"/>
  <c r="J1039" i="15"/>
  <c r="J1040" i="15"/>
  <c r="J1049" i="15"/>
  <c r="J1050" i="15"/>
  <c r="J1051" i="15"/>
  <c r="J1052" i="15"/>
  <c r="J1053" i="15"/>
  <c r="J1054" i="15"/>
  <c r="J1055" i="15"/>
  <c r="J1056" i="15"/>
  <c r="J1057" i="15"/>
  <c r="J1058" i="15"/>
  <c r="J1059" i="15"/>
  <c r="J1060" i="15"/>
  <c r="J1061" i="15"/>
  <c r="J1062" i="15"/>
  <c r="J1063" i="15"/>
  <c r="J1064" i="15"/>
  <c r="J1065" i="15"/>
  <c r="J1066" i="15"/>
  <c r="J1067" i="15"/>
  <c r="J1068" i="15"/>
  <c r="J1069" i="15"/>
  <c r="J1070" i="15"/>
  <c r="J1071" i="15"/>
  <c r="J1072" i="15"/>
  <c r="J1073" i="15"/>
  <c r="J1074" i="15"/>
  <c r="J1075" i="15"/>
  <c r="J1076" i="15"/>
  <c r="J1077" i="15"/>
  <c r="J1078" i="15"/>
  <c r="J1079" i="15"/>
  <c r="J1080" i="15"/>
  <c r="J1081" i="15"/>
  <c r="J1082" i="15"/>
  <c r="J1083" i="15"/>
  <c r="J1084" i="15" l="1"/>
  <c r="J1005" i="15"/>
  <c r="J1041" i="15" s="1"/>
  <c r="J833" i="15"/>
  <c r="J869" i="15" s="1"/>
  <c r="J747" i="15"/>
  <c r="J783" i="15" s="1"/>
  <c r="J188" i="15"/>
  <c r="J224" i="15" s="1"/>
  <c r="J661" i="15"/>
  <c r="J697" i="15" s="1"/>
  <c r="J489" i="15"/>
  <c r="J525" i="15" s="1"/>
  <c r="J360" i="15"/>
  <c r="J396" i="15" s="1"/>
  <c r="J704" i="15"/>
  <c r="J740" i="15" s="1"/>
  <c r="J532" i="15"/>
  <c r="J568" i="15" s="1"/>
  <c r="J102" i="15"/>
  <c r="J138" i="15" s="1"/>
  <c r="J403" i="15"/>
  <c r="J439" i="15" s="1"/>
  <c r="J962" i="15"/>
  <c r="J998" i="15" s="1"/>
  <c r="J790" i="15"/>
  <c r="J826" i="15" s="1"/>
  <c r="J575" i="15"/>
  <c r="J611" i="15" s="1"/>
  <c r="J274" i="15"/>
  <c r="J310" i="15" s="1"/>
  <c r="J231" i="15"/>
  <c r="J267" i="15" s="1"/>
  <c r="J618" i="15"/>
  <c r="J654" i="15" s="1"/>
  <c r="J145" i="15"/>
  <c r="J181" i="15" s="1"/>
  <c r="J446" i="15"/>
  <c r="J482" i="15" s="1"/>
  <c r="J317" i="15"/>
  <c r="J353" i="15" s="1"/>
  <c r="J919" i="15"/>
  <c r="J955" i="15" s="1"/>
  <c r="Q50" i="5" l="1"/>
  <c r="J183" i="15" s="1"/>
  <c r="Q51" i="5"/>
  <c r="J226" i="15" s="1"/>
  <c r="Q52" i="5"/>
  <c r="J269" i="15" s="1"/>
  <c r="Q53" i="5"/>
  <c r="J312" i="15" s="1"/>
  <c r="Q54" i="5"/>
  <c r="J355" i="15" s="1"/>
  <c r="Q55" i="5"/>
  <c r="J398" i="15" s="1"/>
  <c r="Q56" i="5"/>
  <c r="J441" i="15" s="1"/>
  <c r="Q57" i="5"/>
  <c r="J484" i="15" s="1"/>
  <c r="Q58" i="5"/>
  <c r="J527" i="15" s="1"/>
  <c r="Q59" i="5"/>
  <c r="J570" i="15" s="1"/>
  <c r="Q60" i="5"/>
  <c r="J613" i="15" s="1"/>
  <c r="Q61" i="5"/>
  <c r="J656" i="15" s="1"/>
  <c r="Q62" i="5"/>
  <c r="J699" i="15" s="1"/>
  <c r="Q63" i="5"/>
  <c r="J742" i="15" s="1"/>
  <c r="Q64" i="5"/>
  <c r="J785" i="15" s="1"/>
  <c r="Q65" i="5"/>
  <c r="J828" i="15" s="1"/>
  <c r="Q66" i="5"/>
  <c r="J871" i="15" s="1"/>
  <c r="Q67" i="5"/>
  <c r="J914" i="15" s="1"/>
  <c r="Q68" i="5"/>
  <c r="J957" i="15" s="1"/>
  <c r="Q69" i="5"/>
  <c r="J1000" i="15" s="1"/>
  <c r="Q70" i="5"/>
  <c r="J1043" i="15" s="1"/>
  <c r="G1045" i="15"/>
  <c r="E1044" i="15"/>
  <c r="E70" i="5" s="1"/>
  <c r="G1002" i="15"/>
  <c r="E1001" i="15"/>
  <c r="E69" i="5" s="1"/>
  <c r="P69" i="5" s="1"/>
  <c r="G959" i="15"/>
  <c r="E958" i="15"/>
  <c r="E68" i="5" s="1"/>
  <c r="P68" i="5" s="1"/>
  <c r="G916" i="15"/>
  <c r="E915" i="15"/>
  <c r="E67" i="5" s="1"/>
  <c r="P67" i="5" s="1"/>
  <c r="G873" i="15"/>
  <c r="E872" i="15"/>
  <c r="E66" i="5" s="1"/>
  <c r="P66" i="5" s="1"/>
  <c r="G830" i="15"/>
  <c r="E829" i="15"/>
  <c r="E65" i="5" s="1"/>
  <c r="P65" i="5" s="1"/>
  <c r="G787" i="15"/>
  <c r="E786" i="15"/>
  <c r="E64" i="5" s="1"/>
  <c r="P64" i="5" s="1"/>
  <c r="G744" i="15"/>
  <c r="E743" i="15"/>
  <c r="E63" i="5" s="1"/>
  <c r="P63" i="5" s="1"/>
  <c r="G701" i="15"/>
  <c r="E700" i="15"/>
  <c r="E62" i="5" s="1"/>
  <c r="P62" i="5" s="1"/>
  <c r="G658" i="15"/>
  <c r="E657" i="15"/>
  <c r="E61" i="5" s="1"/>
  <c r="P61" i="5" s="1"/>
  <c r="G615" i="15"/>
  <c r="E614" i="15"/>
  <c r="E60" i="5" s="1"/>
  <c r="P60" i="5" s="1"/>
  <c r="G572" i="15"/>
  <c r="E571" i="15"/>
  <c r="E59" i="5" s="1"/>
  <c r="P59" i="5" s="1"/>
  <c r="G529" i="15"/>
  <c r="E528" i="15"/>
  <c r="E58" i="5" s="1"/>
  <c r="P58" i="5" s="1"/>
  <c r="G486" i="15"/>
  <c r="E485" i="15"/>
  <c r="E57" i="5" s="1"/>
  <c r="P57" i="5" s="1"/>
  <c r="G443" i="15"/>
  <c r="E442" i="15"/>
  <c r="E56" i="5" s="1"/>
  <c r="P56" i="5" s="1"/>
  <c r="G400" i="15"/>
  <c r="E399" i="15"/>
  <c r="E55" i="5" s="1"/>
  <c r="P55" i="5" s="1"/>
  <c r="G357" i="15"/>
  <c r="E356" i="15"/>
  <c r="E54" i="5" s="1"/>
  <c r="P54" i="5" s="1"/>
  <c r="G314" i="15"/>
  <c r="E313" i="15"/>
  <c r="E53" i="5" s="1"/>
  <c r="P53" i="5" s="1"/>
  <c r="G271" i="15"/>
  <c r="E270" i="15"/>
  <c r="E52" i="5" s="1"/>
  <c r="P52" i="5" s="1"/>
  <c r="G228" i="15"/>
  <c r="E227" i="15"/>
  <c r="E51" i="5" s="1"/>
  <c r="P51" i="5" s="1"/>
  <c r="D133" i="3"/>
  <c r="D128" i="3"/>
  <c r="D123" i="3"/>
  <c r="D118" i="3"/>
  <c r="D113" i="3"/>
  <c r="D108" i="3"/>
  <c r="D103" i="3"/>
  <c r="D98" i="3"/>
  <c r="D93" i="3"/>
  <c r="D88" i="3"/>
  <c r="D83" i="3"/>
  <c r="D78" i="3"/>
  <c r="D73" i="3"/>
  <c r="D68" i="3"/>
  <c r="D63" i="3"/>
  <c r="D58" i="3"/>
  <c r="D53" i="3"/>
  <c r="D48" i="3"/>
  <c r="D43" i="3"/>
  <c r="D38" i="3"/>
  <c r="R50" i="5"/>
  <c r="Z50" i="5" s="1"/>
  <c r="R51" i="5"/>
  <c r="Z51" i="5" s="1"/>
  <c r="R52" i="5"/>
  <c r="Z52" i="5" s="1"/>
  <c r="R53" i="5"/>
  <c r="Z53" i="5" s="1"/>
  <c r="R54" i="5"/>
  <c r="Z54" i="5" s="1"/>
  <c r="R55" i="5"/>
  <c r="Z55" i="5" s="1"/>
  <c r="R56" i="5"/>
  <c r="Z56" i="5" s="1"/>
  <c r="R57" i="5"/>
  <c r="Z57" i="5" s="1"/>
  <c r="R58" i="5"/>
  <c r="Z58" i="5" s="1"/>
  <c r="R61" i="5"/>
  <c r="Z61" i="5" s="1"/>
  <c r="R62" i="5"/>
  <c r="Z62" i="5" s="1"/>
  <c r="R63" i="5"/>
  <c r="Z63" i="5" s="1"/>
  <c r="R64" i="5"/>
  <c r="Z64" i="5" s="1"/>
  <c r="R65" i="5"/>
  <c r="Z65" i="5" s="1"/>
  <c r="R66" i="5"/>
  <c r="Z66" i="5" s="1"/>
  <c r="R67" i="5"/>
  <c r="Z67" i="5" s="1"/>
  <c r="R68" i="5"/>
  <c r="Z68" i="5" s="1"/>
  <c r="R69" i="5"/>
  <c r="Z69" i="5" s="1"/>
  <c r="D24" i="5"/>
  <c r="D22" i="5"/>
  <c r="G185" i="15"/>
  <c r="G142" i="15"/>
  <c r="G99" i="15"/>
  <c r="G56" i="15"/>
  <c r="G13" i="15"/>
  <c r="G54" i="5" l="1"/>
  <c r="U54" i="5" s="1"/>
  <c r="V54" i="5" s="1"/>
  <c r="G62" i="5"/>
  <c r="G70" i="5"/>
  <c r="G52" i="5"/>
  <c r="G60" i="5"/>
  <c r="U60" i="5" s="1"/>
  <c r="G68" i="5"/>
  <c r="U68" i="5" s="1"/>
  <c r="V68" i="5" s="1"/>
  <c r="W68" i="5" s="1"/>
  <c r="G51" i="5"/>
  <c r="G59" i="5"/>
  <c r="U59" i="5" s="1"/>
  <c r="G67" i="5"/>
  <c r="U67" i="5" s="1"/>
  <c r="V67" i="5" s="1"/>
  <c r="W67" i="5" s="1"/>
  <c r="T67" i="5" s="1"/>
  <c r="G58" i="5"/>
  <c r="U58" i="5" s="1"/>
  <c r="V58" i="5" s="1"/>
  <c r="W58" i="5" s="1"/>
  <c r="G66" i="5"/>
  <c r="U66" i="5" s="1"/>
  <c r="V66" i="5" s="1"/>
  <c r="W66" i="5" s="1"/>
  <c r="G57" i="5"/>
  <c r="U57" i="5" s="1"/>
  <c r="V57" i="5" s="1"/>
  <c r="W57" i="5" s="1"/>
  <c r="T57" i="5" s="1"/>
  <c r="G65" i="5"/>
  <c r="U65" i="5" s="1"/>
  <c r="V65" i="5" s="1"/>
  <c r="W65" i="5" s="1"/>
  <c r="G53" i="5"/>
  <c r="G56" i="5"/>
  <c r="U56" i="5" s="1"/>
  <c r="V56" i="5" s="1"/>
  <c r="W56" i="5" s="1"/>
  <c r="T56" i="5" s="1"/>
  <c r="G64" i="5"/>
  <c r="U64" i="5" s="1"/>
  <c r="V64" i="5" s="1"/>
  <c r="W64" i="5" s="1"/>
  <c r="G61" i="5"/>
  <c r="U61" i="5" s="1"/>
  <c r="V61" i="5" s="1"/>
  <c r="W61" i="5" s="1"/>
  <c r="G69" i="5"/>
  <c r="U69" i="5" s="1"/>
  <c r="V69" i="5" s="1"/>
  <c r="W69" i="5" s="1"/>
  <c r="X69" i="5" s="1"/>
  <c r="Y69" i="5" s="1"/>
  <c r="G55" i="5"/>
  <c r="U55" i="5" s="1"/>
  <c r="V55" i="5" s="1"/>
  <c r="W55" i="5" s="1"/>
  <c r="T55" i="5" s="1"/>
  <c r="G63" i="5"/>
  <c r="U63" i="5" s="1"/>
  <c r="V63" i="5" s="1"/>
  <c r="S69" i="5"/>
  <c r="S57" i="5"/>
  <c r="S66" i="5"/>
  <c r="S61" i="5"/>
  <c r="S53" i="5"/>
  <c r="S58" i="5"/>
  <c r="S55" i="5"/>
  <c r="S68" i="5"/>
  <c r="S62" i="5"/>
  <c r="S67" i="5"/>
  <c r="S52" i="5"/>
  <c r="S51" i="5"/>
  <c r="S64" i="5"/>
  <c r="S65" i="5"/>
  <c r="S56" i="5"/>
  <c r="D33" i="3"/>
  <c r="D28" i="3"/>
  <c r="D23" i="3"/>
  <c r="D18" i="3"/>
  <c r="D11" i="3"/>
  <c r="T68" i="5" l="1"/>
  <c r="T58" i="5"/>
  <c r="T69" i="5"/>
  <c r="T66" i="5"/>
  <c r="T65" i="5"/>
  <c r="T64" i="5"/>
  <c r="T61" i="5"/>
  <c r="H63" i="5"/>
  <c r="H57" i="5"/>
  <c r="I57" i="5" s="1"/>
  <c r="J57" i="5" s="1"/>
  <c r="L57" i="5" s="1"/>
  <c r="H61" i="5"/>
  <c r="I61" i="5" s="1"/>
  <c r="J61" i="5" s="1"/>
  <c r="L61" i="5" s="1"/>
  <c r="H64" i="5"/>
  <c r="I64" i="5" s="1"/>
  <c r="J64" i="5" s="1"/>
  <c r="L64" i="5" s="1"/>
  <c r="H54" i="5"/>
  <c r="I54" i="5" s="1"/>
  <c r="J54" i="5" s="1"/>
  <c r="L54" i="5" s="1"/>
  <c r="H55" i="5"/>
  <c r="I55" i="5" s="1"/>
  <c r="J55" i="5" s="1"/>
  <c r="L55" i="5" s="1"/>
  <c r="H58" i="5"/>
  <c r="I58" i="5" s="1"/>
  <c r="J58" i="5" s="1"/>
  <c r="L58" i="5" s="1"/>
  <c r="H68" i="5"/>
  <c r="I68" i="5" s="1"/>
  <c r="J68" i="5" s="1"/>
  <c r="L68" i="5" s="1"/>
  <c r="H69" i="5"/>
  <c r="I69" i="5" s="1"/>
  <c r="J69" i="5" s="1"/>
  <c r="L69" i="5" s="1"/>
  <c r="H67" i="5"/>
  <c r="I67" i="5" s="1"/>
  <c r="J67" i="5" s="1"/>
  <c r="L67" i="5" s="1"/>
  <c r="H65" i="5"/>
  <c r="I65" i="5" s="1"/>
  <c r="J65" i="5" s="1"/>
  <c r="L65" i="5" s="1"/>
  <c r="H66" i="5"/>
  <c r="I66" i="5" s="1"/>
  <c r="J66" i="5" s="1"/>
  <c r="L66" i="5" s="1"/>
  <c r="H56" i="5"/>
  <c r="I56" i="5" s="1"/>
  <c r="J56" i="5" s="1"/>
  <c r="L56" i="5" s="1"/>
  <c r="X58" i="5"/>
  <c r="Y58" i="5" s="1"/>
  <c r="X67" i="5"/>
  <c r="Y67" i="5" s="1"/>
  <c r="X65" i="5"/>
  <c r="Y65" i="5" s="1"/>
  <c r="X64" i="5"/>
  <c r="Y64" i="5" s="1"/>
  <c r="X56" i="5"/>
  <c r="Y56" i="5" s="1"/>
  <c r="X68" i="5"/>
  <c r="Y68" i="5" s="1"/>
  <c r="X61" i="5"/>
  <c r="Y61" i="5" s="1"/>
  <c r="H51" i="5"/>
  <c r="I51" i="5" s="1"/>
  <c r="J51" i="5" s="1"/>
  <c r="L51" i="5" s="1"/>
  <c r="U51" i="5"/>
  <c r="X55" i="5"/>
  <c r="Y55" i="5" s="1"/>
  <c r="X66" i="5"/>
  <c r="Y66" i="5" s="1"/>
  <c r="X57" i="5"/>
  <c r="Y57" i="5" s="1"/>
  <c r="R60" i="5"/>
  <c r="Z60" i="5" s="1"/>
  <c r="V51" i="5" l="1"/>
  <c r="H59" i="5"/>
  <c r="I59" i="5" s="1"/>
  <c r="J59" i="5" s="1"/>
  <c r="L59" i="5" s="1"/>
  <c r="R59" i="5"/>
  <c r="Z59" i="5" s="1"/>
  <c r="H62" i="5"/>
  <c r="I62" i="5" s="1"/>
  <c r="J62" i="5" s="1"/>
  <c r="L62" i="5" s="1"/>
  <c r="U62" i="5"/>
  <c r="V62" i="5" s="1"/>
  <c r="W62" i="5" s="1"/>
  <c r="H52" i="5"/>
  <c r="I52" i="5" s="1"/>
  <c r="J52" i="5" s="1"/>
  <c r="L52" i="5" s="1"/>
  <c r="U52" i="5"/>
  <c r="V52" i="5" s="1"/>
  <c r="W52" i="5" s="1"/>
  <c r="H53" i="5"/>
  <c r="I53" i="5" s="1"/>
  <c r="J53" i="5" s="1"/>
  <c r="L53" i="5" s="1"/>
  <c r="U53" i="5"/>
  <c r="V53" i="5" s="1"/>
  <c r="W53" i="5" s="1"/>
  <c r="V60" i="5"/>
  <c r="W60" i="5" s="1"/>
  <c r="T60" i="5" s="1"/>
  <c r="S60" i="5"/>
  <c r="I63" i="5"/>
  <c r="J63" i="5" s="1"/>
  <c r="L63" i="5" s="1"/>
  <c r="W54" i="5"/>
  <c r="T54" i="5" s="1"/>
  <c r="S54" i="5"/>
  <c r="H60" i="5"/>
  <c r="I60" i="5" s="1"/>
  <c r="J60" i="5" s="1"/>
  <c r="L60" i="5" s="1"/>
  <c r="L77" i="5"/>
  <c r="X52" i="5" l="1"/>
  <c r="Y52" i="5" s="1"/>
  <c r="T52" i="5"/>
  <c r="X62" i="5"/>
  <c r="Y62" i="5" s="1"/>
  <c r="T62" i="5"/>
  <c r="X53" i="5"/>
  <c r="Y53" i="5" s="1"/>
  <c r="T53" i="5"/>
  <c r="W51" i="5"/>
  <c r="T51" i="5" s="1"/>
  <c r="W63" i="5"/>
  <c r="S63" i="5"/>
  <c r="X60" i="5"/>
  <c r="Y60" i="5" s="1"/>
  <c r="X54" i="5"/>
  <c r="Y54" i="5" s="1"/>
  <c r="S59" i="5"/>
  <c r="V59" i="5"/>
  <c r="W59" i="5" s="1"/>
  <c r="T59" i="5" s="1"/>
  <c r="Q47" i="5"/>
  <c r="J54" i="15" s="1"/>
  <c r="Q48" i="5"/>
  <c r="J97" i="15" s="1"/>
  <c r="Q49" i="5"/>
  <c r="J140" i="15" s="1"/>
  <c r="Q46" i="5"/>
  <c r="J11" i="15" s="1"/>
  <c r="I17" i="15" s="1"/>
  <c r="J17" i="15" s="1"/>
  <c r="X63" i="5" l="1"/>
  <c r="Y63" i="5" s="1"/>
  <c r="T63" i="5"/>
  <c r="X51" i="5"/>
  <c r="Y51" i="5" s="1"/>
  <c r="X59" i="5"/>
  <c r="Y59" i="5" s="1"/>
  <c r="R47" i="5"/>
  <c r="Z47" i="5" s="1"/>
  <c r="R70" i="5" l="1"/>
  <c r="Z70" i="5" s="1"/>
  <c r="C49" i="5"/>
  <c r="C48" i="5"/>
  <c r="S10" i="5" l="1"/>
  <c r="R48" i="5"/>
  <c r="Z48" i="5" s="1"/>
  <c r="R49" i="5"/>
  <c r="Z49" i="5" s="1"/>
  <c r="C38" i="5" l="1"/>
  <c r="Z71" i="5" l="1"/>
  <c r="P10" i="5" s="1"/>
  <c r="B49" i="5"/>
  <c r="B48" i="5"/>
  <c r="E184" i="15"/>
  <c r="E141" i="15"/>
  <c r="E49" i="5" s="1"/>
  <c r="P49" i="5" s="1"/>
  <c r="E98" i="15"/>
  <c r="E48" i="5" s="1"/>
  <c r="P48" i="5" s="1"/>
  <c r="E55" i="15"/>
  <c r="E47" i="5" l="1"/>
  <c r="P47" i="5" s="1"/>
  <c r="H52" i="15"/>
  <c r="I81" i="5" s="1"/>
  <c r="P70" i="5"/>
  <c r="E50" i="5"/>
  <c r="P50" i="5" s="1"/>
  <c r="S49" i="5"/>
  <c r="G50" i="5"/>
  <c r="G49" i="5"/>
  <c r="H49" i="5" s="1"/>
  <c r="G48" i="5"/>
  <c r="H48" i="5" s="1"/>
  <c r="G47" i="5" l="1"/>
  <c r="U47" i="5" s="1"/>
  <c r="V47" i="5" s="1"/>
  <c r="W47" i="5" s="1"/>
  <c r="S70" i="5"/>
  <c r="J59" i="15"/>
  <c r="J95" i="15" s="1"/>
  <c r="M1091" i="15"/>
  <c r="S12" i="5" s="1"/>
  <c r="J52" i="15"/>
  <c r="I52" i="15"/>
  <c r="J81" i="5" s="1"/>
  <c r="L81" i="5" s="1"/>
  <c r="L106" i="5" s="1"/>
  <c r="U50" i="5"/>
  <c r="V50" i="5" s="1"/>
  <c r="W50" i="5" s="1"/>
  <c r="T50" i="5" s="1"/>
  <c r="H50" i="5"/>
  <c r="I50" i="5" s="1"/>
  <c r="J50" i="5" s="1"/>
  <c r="L50" i="5" s="1"/>
  <c r="S50" i="5"/>
  <c r="H70" i="5"/>
  <c r="I70" i="5" s="1"/>
  <c r="J70" i="5" s="1"/>
  <c r="U70" i="5"/>
  <c r="S47" i="5"/>
  <c r="S48" i="5"/>
  <c r="I48" i="5"/>
  <c r="J48" i="5" s="1"/>
  <c r="U48" i="5"/>
  <c r="I49" i="5"/>
  <c r="J49" i="5" s="1"/>
  <c r="U49" i="5"/>
  <c r="B60" i="6"/>
  <c r="H47" i="5" l="1"/>
  <c r="I47" i="5" s="1"/>
  <c r="J47" i="5" s="1"/>
  <c r="X47" i="5"/>
  <c r="Y47" i="5" s="1"/>
  <c r="T47" i="5"/>
  <c r="N1091" i="15"/>
  <c r="O1091" i="15"/>
  <c r="S14" i="5" s="1"/>
  <c r="X50" i="5"/>
  <c r="Y50" i="5" s="1"/>
  <c r="V70" i="5"/>
  <c r="V49" i="5"/>
  <c r="V48" i="5"/>
  <c r="S8" i="5" l="1"/>
  <c r="P1091" i="15"/>
  <c r="S16" i="5" s="1"/>
  <c r="S18" i="5" s="1"/>
  <c r="S13" i="5"/>
  <c r="W70" i="5"/>
  <c r="T70" i="5" s="1"/>
  <c r="W48" i="5"/>
  <c r="W49" i="5"/>
  <c r="X48" i="5" l="1"/>
  <c r="Y48" i="5" s="1"/>
  <c r="T48" i="5"/>
  <c r="X49" i="5"/>
  <c r="Y49" i="5" s="1"/>
  <c r="T49" i="5"/>
  <c r="X70" i="5"/>
  <c r="Y70" i="5" s="1"/>
  <c r="E12" i="15"/>
  <c r="E46" i="5" l="1"/>
  <c r="P46" i="5" s="1"/>
  <c r="S21" i="15"/>
  <c r="S20" i="15"/>
  <c r="S19" i="15"/>
  <c r="S18" i="15"/>
  <c r="S17" i="15"/>
  <c r="S16" i="15"/>
  <c r="S46" i="5" l="1"/>
  <c r="S71" i="5" s="1"/>
  <c r="E52" i="15"/>
  <c r="G46" i="5" s="1"/>
  <c r="H46" i="5" s="1"/>
  <c r="I46" i="5" l="1"/>
  <c r="J46" i="5" s="1"/>
  <c r="U46" i="5"/>
  <c r="L49" i="5"/>
  <c r="L70" i="5"/>
  <c r="L48" i="5"/>
  <c r="V46" i="5" l="1"/>
  <c r="U71" i="5"/>
  <c r="L47" i="5"/>
  <c r="L46" i="5"/>
  <c r="W46" i="5" l="1"/>
  <c r="V71" i="5"/>
  <c r="L71" i="5"/>
  <c r="T46" i="5" l="1"/>
  <c r="T71" i="5" s="1"/>
  <c r="W71" i="5"/>
  <c r="X46" i="5"/>
  <c r="Y46" i="5" s="1"/>
  <c r="L72" i="5"/>
  <c r="P16" i="5"/>
  <c r="P17" i="5" l="1"/>
  <c r="Y71" i="5"/>
  <c r="P14" i="5" s="1"/>
  <c r="P18" i="5" s="1"/>
  <c r="X71" i="5"/>
  <c r="P8" i="5" s="1"/>
  <c r="P12" i="5"/>
  <c r="P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O40" authorId="0" shapeId="0" xr:uid="{9C57BE5A-C391-4309-B208-0134B56202E4}">
      <text>
        <r>
          <rPr>
            <b/>
            <sz val="9"/>
            <color indexed="81"/>
            <rFont val="Tahoma"/>
            <family val="2"/>
          </rPr>
          <t>Zach Obert:</t>
        </r>
        <r>
          <rPr>
            <sz val="9"/>
            <color indexed="81"/>
            <rFont val="Tahoma"/>
            <family val="2"/>
          </rPr>
          <t xml:space="preserve">
If hours over 8000, use CF = 1
If hours under 2000, use CF = 0
Otherwise use default sector CF</t>
        </r>
      </text>
    </comment>
    <comment ref="O45" authorId="0" shapeId="0" xr:uid="{5CDE1180-47C7-48CD-8F1A-0507EC9001F6}">
      <text>
        <r>
          <rPr>
            <b/>
            <sz val="9"/>
            <color indexed="81"/>
            <rFont val="Tahoma"/>
            <family val="2"/>
          </rPr>
          <t>Zach Obert:</t>
        </r>
        <r>
          <rPr>
            <sz val="9"/>
            <color indexed="81"/>
            <rFont val="Tahoma"/>
            <family val="2"/>
          </rPr>
          <t xml:space="preserve">
If hours for the space are &lt; 2000, sets CF to 0 (but can override if is close to 2000 hours), sets CF = 1 if hours are &gt;= 8000 hours, and uses default sector CF for everything inbetween.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G13" authorId="0" shapeId="0" xr:uid="{743E6673-9A82-497D-B3AC-2CBAD2CB584D}">
      <text>
        <r>
          <rPr>
            <b/>
            <sz val="9"/>
            <color indexed="81"/>
            <rFont val="Tahoma"/>
            <family val="2"/>
          </rPr>
          <t>Zach Obert:</t>
        </r>
        <r>
          <rPr>
            <sz val="9"/>
            <color indexed="81"/>
            <rFont val="Tahoma"/>
            <family val="2"/>
          </rPr>
          <t xml:space="preserve">
If have separate PDF spec sheet for each fixture mark, insert here. If have common file with all spec sheets, insert above (H8:L11) instead.</t>
        </r>
      </text>
    </comment>
    <comment ref="H13" authorId="0" shapeId="0" xr:uid="{983A993E-DC10-4AFC-A823-68DFC15FC186}">
      <text>
        <r>
          <rPr>
            <b/>
            <sz val="9"/>
            <color indexed="81"/>
            <rFont val="Tahoma"/>
            <family val="2"/>
          </rPr>
          <t>Zach Obert:</t>
        </r>
        <r>
          <rPr>
            <sz val="9"/>
            <color indexed="81"/>
            <rFont val="Tahoma"/>
            <family val="2"/>
          </rPr>
          <t xml:space="preserve">
If have separate PDF DLC or ENERGY STAR sheets for each fixture mark, insert here. If have common file with all spec sheets, insert above (H8:L11) instead.</t>
        </r>
      </text>
    </comment>
    <comment ref="I13" authorId="0" shapeId="0" xr:uid="{820026A8-C44E-4687-943E-CE7154E08424}">
      <text>
        <r>
          <rPr>
            <b/>
            <sz val="9"/>
            <color indexed="81"/>
            <rFont val="Tahoma"/>
            <family val="2"/>
          </rPr>
          <t>Zach Obert:</t>
        </r>
        <r>
          <rPr>
            <sz val="9"/>
            <color indexed="81"/>
            <rFont val="Tahoma"/>
            <family val="2"/>
          </rPr>
          <t xml:space="preserve">
If have separate PDF invoices for each fixture mark, insert here. If have common file with all spec sheets, insert above (H8:L11) instead.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Zishan Muhammad</author>
    <author>Zach Obert</author>
  </authors>
  <commentList>
    <comment ref="F11" authorId="0" shapeId="0" xr:uid="{4473F279-663E-42BC-8A58-31729C1FFA88}">
      <text>
        <r>
          <rPr>
            <sz val="9"/>
            <color indexed="81"/>
            <rFont val="Tahoma"/>
            <family val="2"/>
          </rPr>
          <t>Please enter approximate percentage of this area under NLC controls.</t>
        </r>
      </text>
    </comment>
    <comment ref="F52" authorId="1" shapeId="0" xr:uid="{845F2978-0A0B-4344-AB3F-111144639528}">
      <text>
        <r>
          <rPr>
            <b/>
            <sz val="9"/>
            <color indexed="81"/>
            <rFont val="Tahoma"/>
            <family val="2"/>
          </rPr>
          <t>Zach Obert:</t>
        </r>
        <r>
          <rPr>
            <sz val="9"/>
            <color indexed="81"/>
            <rFont val="Tahoma"/>
            <family val="2"/>
          </rPr>
          <t xml:space="preserve">
This is total wattage of fixtures on NLC controls.</t>
        </r>
      </text>
    </comment>
    <comment ref="F54" authorId="0" shapeId="0" xr:uid="{C9D4E1B6-F27A-4288-AB94-CFBCF6F9C601}">
      <text>
        <r>
          <rPr>
            <sz val="9"/>
            <color indexed="81"/>
            <rFont val="Tahoma"/>
            <family val="2"/>
          </rPr>
          <t>Please enter approximate percentage of this area under NLC controls.</t>
        </r>
      </text>
    </comment>
    <comment ref="F95" authorId="1" shapeId="0" xr:uid="{6310F084-83AF-4B91-A35C-381035255F8E}">
      <text>
        <r>
          <rPr>
            <b/>
            <sz val="9"/>
            <color indexed="81"/>
            <rFont val="Tahoma"/>
            <family val="2"/>
          </rPr>
          <t>Zach Obert:</t>
        </r>
        <r>
          <rPr>
            <sz val="9"/>
            <color indexed="81"/>
            <rFont val="Tahoma"/>
            <family val="2"/>
          </rPr>
          <t xml:space="preserve">
This is total wattage of fixtures on NLC controls.</t>
        </r>
      </text>
    </comment>
    <comment ref="F97" authorId="0" shapeId="0" xr:uid="{866A3AE4-BE8B-4F74-A66F-6A2C53D180F3}">
      <text>
        <r>
          <rPr>
            <sz val="9"/>
            <color indexed="81"/>
            <rFont val="Tahoma"/>
            <family val="2"/>
          </rPr>
          <t>Please enter approximate percentage of this area under NLC controls.</t>
        </r>
      </text>
    </comment>
    <comment ref="F138" authorId="1" shapeId="0" xr:uid="{E32E1392-9429-475A-9E22-1D352AA24A87}">
      <text>
        <r>
          <rPr>
            <b/>
            <sz val="9"/>
            <color indexed="81"/>
            <rFont val="Tahoma"/>
            <family val="2"/>
          </rPr>
          <t>Zach Obert:</t>
        </r>
        <r>
          <rPr>
            <sz val="9"/>
            <color indexed="81"/>
            <rFont val="Tahoma"/>
            <family val="2"/>
          </rPr>
          <t xml:space="preserve">
This is total wattage of fixtures on NLC controls.</t>
        </r>
      </text>
    </comment>
    <comment ref="F140" authorId="0" shapeId="0" xr:uid="{62A87372-962A-40FE-AC44-BFFD5DB02B85}">
      <text>
        <r>
          <rPr>
            <sz val="9"/>
            <color indexed="81"/>
            <rFont val="Tahoma"/>
            <family val="2"/>
          </rPr>
          <t>Please enter approximate percentage of this area under NLC controls.</t>
        </r>
      </text>
    </comment>
    <comment ref="F181" authorId="1" shapeId="0" xr:uid="{CC3CB5CC-918B-4C09-ACBD-9EFE5377A3F9}">
      <text>
        <r>
          <rPr>
            <b/>
            <sz val="9"/>
            <color indexed="81"/>
            <rFont val="Tahoma"/>
            <family val="2"/>
          </rPr>
          <t>Zach Obert:</t>
        </r>
        <r>
          <rPr>
            <sz val="9"/>
            <color indexed="81"/>
            <rFont val="Tahoma"/>
            <family val="2"/>
          </rPr>
          <t xml:space="preserve">
This is total wattage of fixtures on NLC controls.</t>
        </r>
      </text>
    </comment>
    <comment ref="F183" authorId="0" shapeId="0" xr:uid="{ED7B051F-8C5F-4B7A-A0DF-DD63C9308BB9}">
      <text>
        <r>
          <rPr>
            <sz val="9"/>
            <color indexed="81"/>
            <rFont val="Tahoma"/>
            <family val="2"/>
          </rPr>
          <t>Please enter approximate percentage of this area under NLC controls.</t>
        </r>
      </text>
    </comment>
    <comment ref="F224" authorId="1" shapeId="0" xr:uid="{D27A818F-46D8-4703-A773-A0C86526C843}">
      <text>
        <r>
          <rPr>
            <b/>
            <sz val="9"/>
            <color indexed="81"/>
            <rFont val="Tahoma"/>
            <family val="2"/>
          </rPr>
          <t>Zach Obert:</t>
        </r>
        <r>
          <rPr>
            <sz val="9"/>
            <color indexed="81"/>
            <rFont val="Tahoma"/>
            <family val="2"/>
          </rPr>
          <t xml:space="preserve">
This is total wattage of fixtures on NLC controls.</t>
        </r>
      </text>
    </comment>
    <comment ref="F226" authorId="0" shapeId="0" xr:uid="{A47EA667-58E8-474C-9F5A-AC04C2937F05}">
      <text>
        <r>
          <rPr>
            <sz val="9"/>
            <color indexed="81"/>
            <rFont val="Tahoma"/>
            <family val="2"/>
          </rPr>
          <t>Please enter approximate percentage of this area under NLC controls.</t>
        </r>
      </text>
    </comment>
    <comment ref="F267" authorId="1" shapeId="0" xr:uid="{6FFE1FF7-D80E-454F-B771-829DF2E82D66}">
      <text>
        <r>
          <rPr>
            <b/>
            <sz val="9"/>
            <color indexed="81"/>
            <rFont val="Tahoma"/>
            <family val="2"/>
          </rPr>
          <t>Zach Obert:</t>
        </r>
        <r>
          <rPr>
            <sz val="9"/>
            <color indexed="81"/>
            <rFont val="Tahoma"/>
            <family val="2"/>
          </rPr>
          <t xml:space="preserve">
This is total wattage of fixtures on NLC controls.</t>
        </r>
      </text>
    </comment>
    <comment ref="F269" authorId="0" shapeId="0" xr:uid="{7481D659-CE8E-4582-A3ED-A4BB211E82D4}">
      <text>
        <r>
          <rPr>
            <sz val="9"/>
            <color indexed="81"/>
            <rFont val="Tahoma"/>
            <family val="2"/>
          </rPr>
          <t>Please enter approximate percentage of this area under NLC controls.</t>
        </r>
      </text>
    </comment>
    <comment ref="F310" authorId="1" shapeId="0" xr:uid="{12F68E6B-4851-4D52-8966-8BC63F1B572D}">
      <text>
        <r>
          <rPr>
            <b/>
            <sz val="9"/>
            <color indexed="81"/>
            <rFont val="Tahoma"/>
            <family val="2"/>
          </rPr>
          <t>Zach Obert:</t>
        </r>
        <r>
          <rPr>
            <sz val="9"/>
            <color indexed="81"/>
            <rFont val="Tahoma"/>
            <family val="2"/>
          </rPr>
          <t xml:space="preserve">
This is total wattage of fixtures on NLC controls.</t>
        </r>
      </text>
    </comment>
    <comment ref="F312" authorId="0" shapeId="0" xr:uid="{454A929B-195B-4B82-BDBC-E90033C64083}">
      <text>
        <r>
          <rPr>
            <sz val="9"/>
            <color indexed="81"/>
            <rFont val="Tahoma"/>
            <family val="2"/>
          </rPr>
          <t>Please enter approximate percentage of this area under NLC controls.</t>
        </r>
      </text>
    </comment>
    <comment ref="F353" authorId="1" shapeId="0" xr:uid="{9F2D6B21-FDA2-4101-9545-4C8FCE20B55E}">
      <text>
        <r>
          <rPr>
            <b/>
            <sz val="9"/>
            <color indexed="81"/>
            <rFont val="Tahoma"/>
            <family val="2"/>
          </rPr>
          <t>Zach Obert:</t>
        </r>
        <r>
          <rPr>
            <sz val="9"/>
            <color indexed="81"/>
            <rFont val="Tahoma"/>
            <family val="2"/>
          </rPr>
          <t xml:space="preserve">
This is total wattage of fixtures on NLC controls.</t>
        </r>
      </text>
    </comment>
    <comment ref="F355" authorId="0" shapeId="0" xr:uid="{E1A29EFA-37B4-43D3-BBBD-09DCD2525931}">
      <text>
        <r>
          <rPr>
            <sz val="9"/>
            <color indexed="81"/>
            <rFont val="Tahoma"/>
            <family val="2"/>
          </rPr>
          <t>Please enter approximate percentage of this area under NLC controls.</t>
        </r>
      </text>
    </comment>
    <comment ref="F396" authorId="1" shapeId="0" xr:uid="{13115E15-3FC8-42D8-BA09-D55E131A16A3}">
      <text>
        <r>
          <rPr>
            <b/>
            <sz val="9"/>
            <color indexed="81"/>
            <rFont val="Tahoma"/>
            <family val="2"/>
          </rPr>
          <t>Zach Obert:</t>
        </r>
        <r>
          <rPr>
            <sz val="9"/>
            <color indexed="81"/>
            <rFont val="Tahoma"/>
            <family val="2"/>
          </rPr>
          <t xml:space="preserve">
This is total wattage of fixtures on NLC controls.</t>
        </r>
      </text>
    </comment>
    <comment ref="F398" authorId="0" shapeId="0" xr:uid="{A65EF31F-0961-4989-BFBB-E56D368ED658}">
      <text>
        <r>
          <rPr>
            <sz val="9"/>
            <color indexed="81"/>
            <rFont val="Tahoma"/>
            <family val="2"/>
          </rPr>
          <t>Please enter approximate percentage of this area under NLC controls.</t>
        </r>
      </text>
    </comment>
    <comment ref="F439" authorId="1" shapeId="0" xr:uid="{8E07A8AC-8465-43B4-97D9-87ADEDBCAE30}">
      <text>
        <r>
          <rPr>
            <b/>
            <sz val="9"/>
            <color indexed="81"/>
            <rFont val="Tahoma"/>
            <family val="2"/>
          </rPr>
          <t>Zach Obert:</t>
        </r>
        <r>
          <rPr>
            <sz val="9"/>
            <color indexed="81"/>
            <rFont val="Tahoma"/>
            <family val="2"/>
          </rPr>
          <t xml:space="preserve">
This is total wattage of fixtures on NLC controls.</t>
        </r>
      </text>
    </comment>
    <comment ref="F441" authorId="0" shapeId="0" xr:uid="{6B71D12D-A746-4A2C-8AF6-64D7D1C0582A}">
      <text>
        <r>
          <rPr>
            <sz val="9"/>
            <color indexed="81"/>
            <rFont val="Tahoma"/>
            <family val="2"/>
          </rPr>
          <t>Please enter approximate percentage of this area under NLC controls.</t>
        </r>
      </text>
    </comment>
    <comment ref="F482" authorId="1" shapeId="0" xr:uid="{6C46AB37-0038-4A43-9252-A305D759BF54}">
      <text>
        <r>
          <rPr>
            <b/>
            <sz val="9"/>
            <color indexed="81"/>
            <rFont val="Tahoma"/>
            <family val="2"/>
          </rPr>
          <t>Zach Obert:</t>
        </r>
        <r>
          <rPr>
            <sz val="9"/>
            <color indexed="81"/>
            <rFont val="Tahoma"/>
            <family val="2"/>
          </rPr>
          <t xml:space="preserve">
This is total wattage of fixtures on NLC controls.</t>
        </r>
      </text>
    </comment>
    <comment ref="F484" authorId="0" shapeId="0" xr:uid="{057C3634-6DA3-4AAC-A545-32EDD1E40E1A}">
      <text>
        <r>
          <rPr>
            <sz val="9"/>
            <color indexed="81"/>
            <rFont val="Tahoma"/>
            <family val="2"/>
          </rPr>
          <t>Please enter approximate percentage of this area under NLC controls.</t>
        </r>
      </text>
    </comment>
    <comment ref="F525" authorId="1" shapeId="0" xr:uid="{0959ED46-FD40-468B-8AA3-AA304E1D2E3F}">
      <text>
        <r>
          <rPr>
            <b/>
            <sz val="9"/>
            <color indexed="81"/>
            <rFont val="Tahoma"/>
            <family val="2"/>
          </rPr>
          <t>Zach Obert:</t>
        </r>
        <r>
          <rPr>
            <sz val="9"/>
            <color indexed="81"/>
            <rFont val="Tahoma"/>
            <family val="2"/>
          </rPr>
          <t xml:space="preserve">
This is total wattage of fixtures on NLC controls.</t>
        </r>
      </text>
    </comment>
    <comment ref="F527" authorId="0" shapeId="0" xr:uid="{77A01684-9821-442E-AC29-A5BEB1BAD2B8}">
      <text>
        <r>
          <rPr>
            <sz val="9"/>
            <color indexed="81"/>
            <rFont val="Tahoma"/>
            <family val="2"/>
          </rPr>
          <t>Please enter approximate percentage of this area under NLC controls.</t>
        </r>
      </text>
    </comment>
    <comment ref="F568" authorId="1" shapeId="0" xr:uid="{944B2EB1-DAEB-431D-B491-4605D47F50A2}">
      <text>
        <r>
          <rPr>
            <b/>
            <sz val="9"/>
            <color indexed="81"/>
            <rFont val="Tahoma"/>
            <family val="2"/>
          </rPr>
          <t>Zach Obert:</t>
        </r>
        <r>
          <rPr>
            <sz val="9"/>
            <color indexed="81"/>
            <rFont val="Tahoma"/>
            <family val="2"/>
          </rPr>
          <t xml:space="preserve">
This is total wattage of fixtures on NLC controls.</t>
        </r>
      </text>
    </comment>
    <comment ref="F570" authorId="0" shapeId="0" xr:uid="{F55214C3-C759-4435-A879-EF869C5C234A}">
      <text>
        <r>
          <rPr>
            <sz val="9"/>
            <color indexed="81"/>
            <rFont val="Tahoma"/>
            <family val="2"/>
          </rPr>
          <t>Please enter approximate percentage of this area under NLC controls.</t>
        </r>
      </text>
    </comment>
    <comment ref="F611" authorId="1" shapeId="0" xr:uid="{AA27D586-E40B-4A0D-9C9F-AD685052C7B0}">
      <text>
        <r>
          <rPr>
            <b/>
            <sz val="9"/>
            <color indexed="81"/>
            <rFont val="Tahoma"/>
            <family val="2"/>
          </rPr>
          <t>Zach Obert:</t>
        </r>
        <r>
          <rPr>
            <sz val="9"/>
            <color indexed="81"/>
            <rFont val="Tahoma"/>
            <family val="2"/>
          </rPr>
          <t xml:space="preserve">
This is total wattage of fixtures on NLC controls.</t>
        </r>
      </text>
    </comment>
    <comment ref="F613" authorId="0" shapeId="0" xr:uid="{EAF2A9DC-15DC-46A5-B47B-BE8DF30C35E8}">
      <text>
        <r>
          <rPr>
            <sz val="9"/>
            <color indexed="81"/>
            <rFont val="Tahoma"/>
            <family val="2"/>
          </rPr>
          <t>Please enter approximate percentage of this area under NLC controls.</t>
        </r>
      </text>
    </comment>
    <comment ref="F654" authorId="1" shapeId="0" xr:uid="{DC2AC342-0585-4BAF-BAB5-1D6446B16C82}">
      <text>
        <r>
          <rPr>
            <b/>
            <sz val="9"/>
            <color indexed="81"/>
            <rFont val="Tahoma"/>
            <family val="2"/>
          </rPr>
          <t>Zach Obert:</t>
        </r>
        <r>
          <rPr>
            <sz val="9"/>
            <color indexed="81"/>
            <rFont val="Tahoma"/>
            <family val="2"/>
          </rPr>
          <t xml:space="preserve">
This is total wattage of fixtures on NLC controls.</t>
        </r>
      </text>
    </comment>
    <comment ref="F656" authorId="0" shapeId="0" xr:uid="{CD530B74-86D5-4F16-B552-E1EC1E058B4E}">
      <text>
        <r>
          <rPr>
            <sz val="9"/>
            <color indexed="81"/>
            <rFont val="Tahoma"/>
            <family val="2"/>
          </rPr>
          <t>Please enter approximate percentage of this area under NLC controls.</t>
        </r>
      </text>
    </comment>
    <comment ref="F697" authorId="1" shapeId="0" xr:uid="{5E31B282-3FE9-4FD3-BA3F-F0D869C80DE9}">
      <text>
        <r>
          <rPr>
            <b/>
            <sz val="9"/>
            <color indexed="81"/>
            <rFont val="Tahoma"/>
            <family val="2"/>
          </rPr>
          <t>Zach Obert:</t>
        </r>
        <r>
          <rPr>
            <sz val="9"/>
            <color indexed="81"/>
            <rFont val="Tahoma"/>
            <family val="2"/>
          </rPr>
          <t xml:space="preserve">
This is total wattage of fixtures on NLC controls.</t>
        </r>
      </text>
    </comment>
    <comment ref="F699" authorId="0" shapeId="0" xr:uid="{1251FD3D-16FB-4978-B63D-ED3C67740795}">
      <text>
        <r>
          <rPr>
            <sz val="9"/>
            <color indexed="81"/>
            <rFont val="Tahoma"/>
            <family val="2"/>
          </rPr>
          <t>Please enter approximate percentage of this area under NLC controls.</t>
        </r>
      </text>
    </comment>
    <comment ref="F740" authorId="1" shapeId="0" xr:uid="{E9FF0641-570B-44D2-AB6C-32F4D4B8764F}">
      <text>
        <r>
          <rPr>
            <b/>
            <sz val="9"/>
            <color indexed="81"/>
            <rFont val="Tahoma"/>
            <family val="2"/>
          </rPr>
          <t>Zach Obert:</t>
        </r>
        <r>
          <rPr>
            <sz val="9"/>
            <color indexed="81"/>
            <rFont val="Tahoma"/>
            <family val="2"/>
          </rPr>
          <t xml:space="preserve">
This is total wattage of fixtures on NLC controls.</t>
        </r>
      </text>
    </comment>
    <comment ref="F742" authorId="0" shapeId="0" xr:uid="{BC001E49-8E29-46A7-948D-C86C7C264AB2}">
      <text>
        <r>
          <rPr>
            <sz val="9"/>
            <color indexed="81"/>
            <rFont val="Tahoma"/>
            <family val="2"/>
          </rPr>
          <t>Please enter approximate percentage of this area under NLC controls.</t>
        </r>
      </text>
    </comment>
    <comment ref="F783" authorId="1" shapeId="0" xr:uid="{4D5A5632-79DB-4284-846D-586DBFC676C7}">
      <text>
        <r>
          <rPr>
            <b/>
            <sz val="9"/>
            <color indexed="81"/>
            <rFont val="Tahoma"/>
            <family val="2"/>
          </rPr>
          <t>Zach Obert:</t>
        </r>
        <r>
          <rPr>
            <sz val="9"/>
            <color indexed="81"/>
            <rFont val="Tahoma"/>
            <family val="2"/>
          </rPr>
          <t xml:space="preserve">
This is total wattage of fixtures on NLC controls.</t>
        </r>
      </text>
    </comment>
    <comment ref="F785" authorId="0" shapeId="0" xr:uid="{142BBF36-230A-41BB-94A8-372AFE407C01}">
      <text>
        <r>
          <rPr>
            <sz val="9"/>
            <color indexed="81"/>
            <rFont val="Tahoma"/>
            <family val="2"/>
          </rPr>
          <t>Please enter approximate percentage of this area under NLC controls.</t>
        </r>
      </text>
    </comment>
    <comment ref="F826" authorId="1" shapeId="0" xr:uid="{CECFC62F-CC82-40E5-9046-6149AC01F584}">
      <text>
        <r>
          <rPr>
            <b/>
            <sz val="9"/>
            <color indexed="81"/>
            <rFont val="Tahoma"/>
            <family val="2"/>
          </rPr>
          <t>Zach Obert:</t>
        </r>
        <r>
          <rPr>
            <sz val="9"/>
            <color indexed="81"/>
            <rFont val="Tahoma"/>
            <family val="2"/>
          </rPr>
          <t xml:space="preserve">
This is total wattage of fixtures on NLC controls.</t>
        </r>
      </text>
    </comment>
    <comment ref="F828" authorId="0" shapeId="0" xr:uid="{DAA00698-30FD-4822-95A5-39D6E0AAFF32}">
      <text>
        <r>
          <rPr>
            <sz val="9"/>
            <color indexed="81"/>
            <rFont val="Tahoma"/>
            <family val="2"/>
          </rPr>
          <t>Please enter approximate percentage of this area under NLC controls.</t>
        </r>
      </text>
    </comment>
    <comment ref="F869" authorId="1" shapeId="0" xr:uid="{F99B1C3C-A7EA-4B35-9E78-E73E3CDEA435}">
      <text>
        <r>
          <rPr>
            <b/>
            <sz val="9"/>
            <color indexed="81"/>
            <rFont val="Tahoma"/>
            <family val="2"/>
          </rPr>
          <t>Zach Obert:</t>
        </r>
        <r>
          <rPr>
            <sz val="9"/>
            <color indexed="81"/>
            <rFont val="Tahoma"/>
            <family val="2"/>
          </rPr>
          <t xml:space="preserve">
This is total wattage of fixtures on NLC controls.</t>
        </r>
      </text>
    </comment>
    <comment ref="F871" authorId="0" shapeId="0" xr:uid="{6598264F-1ECF-4032-9FA3-EBDF7D5B8414}">
      <text>
        <r>
          <rPr>
            <sz val="9"/>
            <color indexed="81"/>
            <rFont val="Tahoma"/>
            <family val="2"/>
          </rPr>
          <t>Please enter approximate percentage of this area under NLC controls.</t>
        </r>
      </text>
    </comment>
    <comment ref="F912" authorId="1" shapeId="0" xr:uid="{0418ABD4-3910-4416-A953-25B311AFBD77}">
      <text>
        <r>
          <rPr>
            <b/>
            <sz val="9"/>
            <color indexed="81"/>
            <rFont val="Tahoma"/>
            <family val="2"/>
          </rPr>
          <t>Zach Obert:</t>
        </r>
        <r>
          <rPr>
            <sz val="9"/>
            <color indexed="81"/>
            <rFont val="Tahoma"/>
            <family val="2"/>
          </rPr>
          <t xml:space="preserve">
This is total wattage of fixtures on NLC controls.</t>
        </r>
      </text>
    </comment>
    <comment ref="F914" authorId="0" shapeId="0" xr:uid="{4FCC296A-8336-48FB-B91E-C5885C24B827}">
      <text>
        <r>
          <rPr>
            <sz val="9"/>
            <color indexed="81"/>
            <rFont val="Tahoma"/>
            <family val="2"/>
          </rPr>
          <t>Please enter approximate percentage of this area under NLC controls.</t>
        </r>
      </text>
    </comment>
    <comment ref="F955" authorId="1" shapeId="0" xr:uid="{800E6D44-1D13-43DF-801E-1BD2DEC76366}">
      <text>
        <r>
          <rPr>
            <b/>
            <sz val="9"/>
            <color indexed="81"/>
            <rFont val="Tahoma"/>
            <family val="2"/>
          </rPr>
          <t>Zach Obert:</t>
        </r>
        <r>
          <rPr>
            <sz val="9"/>
            <color indexed="81"/>
            <rFont val="Tahoma"/>
            <family val="2"/>
          </rPr>
          <t xml:space="preserve">
This is total wattage of fixtures on NLC controls.</t>
        </r>
      </text>
    </comment>
    <comment ref="F957" authorId="0" shapeId="0" xr:uid="{2BC2A0F1-4491-47F4-93CD-E1AF1BC99DE8}">
      <text>
        <r>
          <rPr>
            <sz val="9"/>
            <color indexed="81"/>
            <rFont val="Tahoma"/>
            <family val="2"/>
          </rPr>
          <t>Please enter approximate percentage of this area under NLC controls.</t>
        </r>
      </text>
    </comment>
    <comment ref="F998" authorId="1" shapeId="0" xr:uid="{BFE2041A-3598-4CA1-AF76-2D41D637F98C}">
      <text>
        <r>
          <rPr>
            <b/>
            <sz val="9"/>
            <color indexed="81"/>
            <rFont val="Tahoma"/>
            <family val="2"/>
          </rPr>
          <t>Zach Obert:</t>
        </r>
        <r>
          <rPr>
            <sz val="9"/>
            <color indexed="81"/>
            <rFont val="Tahoma"/>
            <family val="2"/>
          </rPr>
          <t xml:space="preserve">
This is total wattage of fixtures on NLC controls.</t>
        </r>
      </text>
    </comment>
    <comment ref="F1000" authorId="0" shapeId="0" xr:uid="{11613993-08B8-4F9C-9F63-1732C6D634B6}">
      <text>
        <r>
          <rPr>
            <sz val="9"/>
            <color indexed="81"/>
            <rFont val="Tahoma"/>
            <family val="2"/>
          </rPr>
          <t>Please enter approximate percentage of this area under NLC controls.</t>
        </r>
      </text>
    </comment>
    <comment ref="F1041" authorId="1" shapeId="0" xr:uid="{5C4084BE-41B3-42D4-99A1-9DC62079FFA2}">
      <text>
        <r>
          <rPr>
            <b/>
            <sz val="9"/>
            <color indexed="81"/>
            <rFont val="Tahoma"/>
            <family val="2"/>
          </rPr>
          <t>Zach Obert:</t>
        </r>
        <r>
          <rPr>
            <sz val="9"/>
            <color indexed="81"/>
            <rFont val="Tahoma"/>
            <family val="2"/>
          </rPr>
          <t xml:space="preserve">
This is total wattage of fixtures on NLC controls.</t>
        </r>
      </text>
    </comment>
    <comment ref="F1043" authorId="0" shapeId="0" xr:uid="{651BD563-8C62-4F2D-8A48-78DA8D06516C}">
      <text>
        <r>
          <rPr>
            <sz val="9"/>
            <color indexed="81"/>
            <rFont val="Tahoma"/>
            <family val="2"/>
          </rPr>
          <t>Please enter approximate percentage of this area under NLC controls.</t>
        </r>
      </text>
    </comment>
    <comment ref="F1084" authorId="1" shapeId="0" xr:uid="{2D4DD725-F223-4CF1-8EED-CC5F57BDEB93}">
      <text>
        <r>
          <rPr>
            <b/>
            <sz val="9"/>
            <color indexed="81"/>
            <rFont val="Tahoma"/>
            <family val="2"/>
          </rPr>
          <t>Zach Obert:</t>
        </r>
        <r>
          <rPr>
            <sz val="9"/>
            <color indexed="81"/>
            <rFont val="Tahoma"/>
            <family val="2"/>
          </rPr>
          <t xml:space="preserve">
This is total wattage of fixtures on NLC controls.</t>
        </r>
      </text>
    </comment>
  </commentList>
</comments>
</file>

<file path=xl/sharedStrings.xml><?xml version="1.0" encoding="utf-8"?>
<sst xmlns="http://schemas.openxmlformats.org/spreadsheetml/2006/main" count="1451" uniqueCount="510">
  <si>
    <t>Note: this workbook needs to be used in the full version of Excel. Some features won't work in Excel Online. Also, make sure that macros are enabled when you open this workbook (see 'Helpful Tips' tab for directions).</t>
  </si>
  <si>
    <t>Hide</t>
  </si>
  <si>
    <t>New Construction Interior Lighting Supplemental Workbook</t>
  </si>
  <si>
    <r>
      <t xml:space="preserve">Required documentation (COMcheck, floorplan and/or lighting layout) must be signed by a lighting professional with one or more of the following credentials:
</t>
    </r>
    <r>
      <rPr>
        <sz val="10"/>
        <color theme="1"/>
        <rFont val="Segoe UI"/>
        <family val="2"/>
      </rPr>
      <t xml:space="preserve"> • Lighting Certification (LC) designation from National Council on Qualifications for the Lighting Professions (NCQLP)
 • Certified Lighting Efficiency Professional (CLEP) from the Association of Energy Engineers (AEE)
 • Certified Lighting Management Consultant (CLMC)
 • State of Wisconsin Professional Engineer (PE) License
 • Member of International Association of Lighting Designers (IALD)
 • Lighting Specialist II certification from National Association of Innovative Lighting Distributors (NAILD)
 • Commercial and Industrial Lighting Certificate form the Illuminating Engineering Society of America (IES)
 • Registered designer of electrical engineering systems in the state of Wisconsin
 • Member of the Institute of Electrical and Electronics Engineers (IEEE)
 • Other credential approved by Focus on Energy</t>
    </r>
  </si>
  <si>
    <t>SPECTRUM entry:</t>
  </si>
  <si>
    <t>SPECTRUM entry (NLC Savings):</t>
  </si>
  <si>
    <t>Unit of Measure Answer</t>
  </si>
  <si>
    <t>net KWh reduced all areas</t>
  </si>
  <si>
    <t>Units</t>
  </si>
  <si>
    <t>Provide
AS BUILT:</t>
  </si>
  <si>
    <t>Possible ways to provide it:</t>
  </si>
  <si>
    <t>Measure Cost</t>
  </si>
  <si>
    <t>=Measure cost for just NLC based on NLC area factor</t>
  </si>
  <si>
    <t>Sq Ft</t>
  </si>
  <si>
    <t>COMcheck</t>
  </si>
  <si>
    <t>Layout</t>
  </si>
  <si>
    <t>Schedule</t>
  </si>
  <si>
    <t>Submittal</t>
  </si>
  <si>
    <t>Email</t>
  </si>
  <si>
    <t>QPL snip</t>
  </si>
  <si>
    <t xml:space="preserve">Wattage </t>
  </si>
  <si>
    <t>kW Savings (Peak)</t>
  </si>
  <si>
    <t>net savings all areas</t>
  </si>
  <si>
    <t>Fixture list</t>
  </si>
  <si>
    <t>kWh Savings (1st Yr)</t>
  </si>
  <si>
    <t>Pro Sign-off</t>
  </si>
  <si>
    <t>kWh Savings (Lifecycle)</t>
  </si>
  <si>
    <t>Invoice</t>
  </si>
  <si>
    <t>Total Incentive</t>
  </si>
  <si>
    <t>net incentive all areas</t>
  </si>
  <si>
    <t>Qualify the Project:</t>
  </si>
  <si>
    <t>Incentive $ / LC MMBTU:</t>
  </si>
  <si>
    <t xml:space="preserve">Do you have a completed As-built COMcheck using 2015 IECC or AHRAE 90.1-2013 signed by a credentialed lighting designer? </t>
  </si>
  <si>
    <t>Select Yes or No</t>
  </si>
  <si>
    <t>Program Implementer Check-list:</t>
  </si>
  <si>
    <t>Completed by:</t>
  </si>
  <si>
    <t>Notes:</t>
  </si>
  <si>
    <t>If other than Default HOU, note source</t>
  </si>
  <si>
    <t>COMcheck is 2015 IECC</t>
  </si>
  <si>
    <r>
      <t>Signed off by a Credentialed Professional  (COMcheck, Floorplan and/or Lighting Layout)</t>
    </r>
    <r>
      <rPr>
        <b/>
        <sz val="11"/>
        <color theme="1"/>
        <rFont val="Segoe UI"/>
        <family val="2"/>
      </rPr>
      <t xml:space="preserve"> -or- </t>
    </r>
    <r>
      <rPr>
        <sz val="11"/>
        <color theme="1"/>
        <rFont val="Segoe UI"/>
        <family val="2"/>
      </rPr>
      <t>QPLs provided for ALL fixtures installed</t>
    </r>
  </si>
  <si>
    <t>Do any of the fixtures have NLC controls on them?</t>
  </si>
  <si>
    <t>Confirm/Call-out/Note Source of Square Footage</t>
  </si>
  <si>
    <r>
      <rPr>
        <b/>
        <sz val="10"/>
        <color theme="1"/>
        <rFont val="Segoe UI"/>
        <family val="2"/>
      </rPr>
      <t xml:space="preserve">Complete all fields below along with corresponding tabs. </t>
    </r>
    <r>
      <rPr>
        <sz val="10"/>
        <color theme="1"/>
        <rFont val="Segoe UI"/>
        <family val="2"/>
      </rPr>
      <t>The incentive will be populated once all required information has been provided.</t>
    </r>
  </si>
  <si>
    <r>
      <t xml:space="preserve">Spot check top 3 qty of fixtures to ensure </t>
    </r>
    <r>
      <rPr>
        <b/>
        <sz val="11"/>
        <color theme="1"/>
        <rFont val="Segoe UI"/>
        <family val="2"/>
      </rPr>
      <t>quantity alignment</t>
    </r>
    <r>
      <rPr>
        <sz val="11"/>
        <color theme="1"/>
        <rFont val="Segoe UI"/>
        <family val="2"/>
      </rPr>
      <t>. 
"COMcheck v. Invoice / Fixt List v. Invoice"</t>
    </r>
  </si>
  <si>
    <t>Customer:</t>
  </si>
  <si>
    <t>Trade Ally/Installer:</t>
  </si>
  <si>
    <r>
      <t xml:space="preserve">Spot check top 3 'total wattage of fixtures' (Col. E) to ensure </t>
    </r>
    <r>
      <rPr>
        <b/>
        <sz val="11"/>
        <color theme="1"/>
        <rFont val="Segoe UI"/>
        <family val="2"/>
      </rPr>
      <t>Wattage alignment</t>
    </r>
    <r>
      <rPr>
        <sz val="11"/>
        <color theme="1"/>
        <rFont val="Segoe UI"/>
        <family val="2"/>
      </rPr>
      <t>. "COMcheck v. Specs / Fixt List v. Specs"</t>
    </r>
  </si>
  <si>
    <t>Best Contact for LPD Questions:</t>
  </si>
  <si>
    <t>Email:</t>
  </si>
  <si>
    <t>Phone:</t>
  </si>
  <si>
    <t>Project Description:</t>
  </si>
  <si>
    <t>Confirm no Instant Retailer invoices/receipts</t>
  </si>
  <si>
    <t>Project Completion Date:</t>
  </si>
  <si>
    <t>If assumed higher qty installed (due to discrepency) it's been noted</t>
  </si>
  <si>
    <t>Project Notes:</t>
  </si>
  <si>
    <t>If possible, sum measure cost and note "actual measure cost"</t>
  </si>
  <si>
    <t xml:space="preserve">I'm providing the required info via:  </t>
  </si>
  <si>
    <t>Choose from Drop-down</t>
  </si>
  <si>
    <t xml:space="preserve">Facility type: </t>
  </si>
  <si>
    <r>
      <t xml:space="preserve">Facility's Hours of Use (HOU)
</t>
    </r>
    <r>
      <rPr>
        <sz val="9"/>
        <rFont val="Segoe UI"/>
        <family val="2"/>
      </rPr>
      <t xml:space="preserve">Hours of use are used in LPD calculation. 
Enter Default Hours value from list below, 
or facility's actual hours. </t>
    </r>
  </si>
  <si>
    <t>Note: to use NLC controls you must select "Individual Files".</t>
  </si>
  <si>
    <t>Default Facility Type</t>
  </si>
  <si>
    <t>HOU</t>
  </si>
  <si>
    <t>Default CF</t>
  </si>
  <si>
    <t>Project Size:</t>
  </si>
  <si>
    <t>Small (5 rows)</t>
  </si>
  <si>
    <t xml:space="preserve">Describe Hours of Use: </t>
  </si>
  <si>
    <t>Commercial</t>
  </si>
  <si>
    <t>Ex.: Store M-F 9am-6pm, Office M-F 7am-5pm, Warehouse M-F 5am-9pm</t>
  </si>
  <si>
    <t>Industrial</t>
  </si>
  <si>
    <t>Agricultural</t>
  </si>
  <si>
    <t>Schools &amp; Government</t>
  </si>
  <si>
    <t>Hours</t>
  </si>
  <si>
    <t>Enter Hours of Use in Column (B) below</t>
  </si>
  <si>
    <t>LPD Measure Summary</t>
  </si>
  <si>
    <t>(A)
Square Footage</t>
  </si>
  <si>
    <t>(B)
Annual
Hours of Use</t>
  </si>
  <si>
    <r>
      <t>(C)
Baseline
Watts/Ft</t>
    </r>
    <r>
      <rPr>
        <b/>
        <vertAlign val="superscript"/>
        <sz val="10"/>
        <color theme="0"/>
        <rFont val="Segoe UI"/>
        <family val="2"/>
      </rPr>
      <t>2</t>
    </r>
  </si>
  <si>
    <t>(D)
New System 
Installed Wattage</t>
  </si>
  <si>
    <r>
      <t>(E)
New System 
Installed Watts/Ft</t>
    </r>
    <r>
      <rPr>
        <b/>
        <vertAlign val="superscript"/>
        <sz val="10"/>
        <color theme="0"/>
        <rFont val="Segoe UI"/>
        <family val="2"/>
      </rPr>
      <t xml:space="preserve">2
</t>
    </r>
    <r>
      <rPr>
        <b/>
        <sz val="10"/>
        <color theme="0"/>
        <rFont val="Segoe UI"/>
        <family val="2"/>
      </rPr>
      <t>(D/A)</t>
    </r>
  </si>
  <si>
    <t>(F)
Watts/Ft2
Reduced
(C - E)</t>
  </si>
  <si>
    <t>(G)
KWh
Reduced
([AxBxF]/
1,000)</t>
  </si>
  <si>
    <t>(H)
Incentive Rate
($/kWh Reduced)</t>
  </si>
  <si>
    <t>(I)
Requested Incentive
(G x H)</t>
  </si>
  <si>
    <t>Analysis</t>
  </si>
  <si>
    <t>Actual CF 
(edit if needed)</t>
  </si>
  <si>
    <t>LPD Code
(W/ft2)</t>
  </si>
  <si>
    <t>sq ft</t>
  </si>
  <si>
    <t>Allowed Watts</t>
  </si>
  <si>
    <t>Peak kW
Savings</t>
  </si>
  <si>
    <t>Installed System Wattage</t>
  </si>
  <si>
    <t>LPD Design W/ft^2</t>
  </si>
  <si>
    <t>W/ft^2 Reduced</t>
  </si>
  <si>
    <t>kWh Reduced</t>
  </si>
  <si>
    <t>Lifecycle
kWh Savings</t>
  </si>
  <si>
    <t>Area 1</t>
  </si>
  <si>
    <t>Area 2</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</si>
  <si>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</si>
  <si>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</si>
  <si>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</si>
  <si>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</si>
  <si>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</si>
  <si>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</si>
  <si>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</si>
  <si>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</si>
  <si>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</si>
  <si>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</si>
  <si>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</si>
  <si>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</si>
  <si>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</si>
  <si>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</si>
  <si>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</si>
  <si>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</si>
  <si>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</si>
  <si>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</si>
  <si>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Area 21</t>
  </si>
  <si>
    <t>Area 22</t>
  </si>
  <si>
    <t>Area 23</t>
  </si>
  <si>
    <t>Area 24</t>
  </si>
  <si>
    <t>Area 25</t>
  </si>
  <si>
    <t>Total:</t>
  </si>
  <si>
    <t>Total Project</t>
  </si>
  <si>
    <t>Industry Standard Cost</t>
  </si>
  <si>
    <t xml:space="preserve">Important 
Notes: </t>
  </si>
  <si>
    <t>The above calculation is an estimated incentive and is subject to review.  If discrepancies are discovered, Focus on Energy reserves the right to adjust the incentive.</t>
  </si>
  <si>
    <t>The Incentive application and LPD workbook must be submitted within 60 days of project completion.  Both are required for incentive processing.</t>
  </si>
  <si>
    <t>Project Completion is considered occupancy date or final equipment installation date, whichever occurs later.</t>
  </si>
  <si>
    <t>Contact Focus on Energy at business@focusonenergy.com or 800.762.7077.</t>
  </si>
  <si>
    <t>Link to Focus on Energy Catalogs</t>
  </si>
  <si>
    <t>Last Revised:</t>
  </si>
  <si>
    <t>NLC Measure Summary</t>
  </si>
  <si>
    <t>(C)
Watts Controlled with NLC, High Bay</t>
  </si>
  <si>
    <t>(D)
Watts Controlled with NLC, Non-High Bay</t>
  </si>
  <si>
    <t>(E)
Watts Controlled with NLC, Spaces with Daylighting</t>
  </si>
  <si>
    <t>(F)
Peak kW Savings</t>
  </si>
  <si>
    <t>(G)
Annual kWh Savings</t>
  </si>
  <si>
    <r>
      <t xml:space="preserve">For data provided via COMcheck report
</t>
    </r>
    <r>
      <rPr>
        <sz val="11"/>
        <rFont val="Segoe UI"/>
        <family val="2"/>
      </rPr>
      <t xml:space="preserve"> - Provide the </t>
    </r>
    <r>
      <rPr>
        <b/>
        <sz val="11"/>
        <rFont val="Segoe UI"/>
        <family val="2"/>
      </rPr>
      <t xml:space="preserve">As-Built </t>
    </r>
    <r>
      <rPr>
        <sz val="11"/>
        <rFont val="Segoe UI"/>
        <family val="2"/>
      </rPr>
      <t>COMcheck report signed by a credentialed lighting professional
       See Requirements tab for list of accepted credentials
       If the COMcheck is not signed, go to Start Here tab and choose "Individual Files" from drop-down
 - If COMcheck lists more than 5 Area Types, contact Focus on Energy for assistance (business@focusonenergy.com)
 - See Helpful Tips tab for directions on inserting files</t>
    </r>
  </si>
  <si>
    <t>Invoices to Support Fixtures Installed</t>
  </si>
  <si>
    <t xml:space="preserve"> - Include invoices for all interior fixtures installed (indicate any items 
   on invoice that are not part of the LPD offering)</t>
  </si>
  <si>
    <t xml:space="preserve"> - Provide itemized invoices showing quantity and make/model number
 - Include multiple files if appropriate</t>
  </si>
  <si>
    <t xml:space="preserve"> - Supply as separate document attachment(s) if file size is prohibitive</t>
  </si>
  <si>
    <t>Area 1:</t>
  </si>
  <si>
    <t>Total Sq. Ft:</t>
  </si>
  <si>
    <t>Found on COMcheck as "Floor Area (ft2)"</t>
  </si>
  <si>
    <t>Allowed Watts/ft2:</t>
  </si>
  <si>
    <t>Found on COMcheck as "Allowed Watts / ft2"</t>
  </si>
  <si>
    <t>Total Allowed Watts:</t>
  </si>
  <si>
    <t>This will calculate</t>
  </si>
  <si>
    <t>New System Installed Watts:</t>
  </si>
  <si>
    <t xml:space="preserve">For Single Area Facility find on COMcheck as Total Proposed
Watts - For multi-area add all wattage installed in Area 1 </t>
  </si>
  <si>
    <t>Important Reminders for COMcheck Reports</t>
  </si>
  <si>
    <t>Must use Energy Code "2015 IECC"</t>
  </si>
  <si>
    <t>Lines 15-33 used if multiple area types are listed on COMcheck, as indicated under "Area Category"</t>
  </si>
  <si>
    <t>Area 2:</t>
  </si>
  <si>
    <t xml:space="preserve">Found on COMcheck as "Floor Area (ft2)" </t>
  </si>
  <si>
    <r>
      <rPr>
        <b/>
        <sz val="11"/>
        <rFont val="Segoe UI"/>
        <family val="2"/>
      </rPr>
      <t>Must report As-Built conditions</t>
    </r>
    <r>
      <rPr>
        <sz val="11"/>
        <rFont val="Segoe UI"/>
        <family val="2"/>
      </rPr>
      <t xml:space="preserve">
</t>
    </r>
    <r>
      <rPr>
        <sz val="10"/>
        <rFont val="Segoe UI"/>
        <family val="2"/>
      </rPr>
      <t>If the installed scope of work differs from the initial COMcheck report, a revised COMcheck is required.  If discrepancies are found in review (ex.: COMcheck report, invoicing, in-person inspection), assumptions of higher value installed will be made.</t>
    </r>
  </si>
  <si>
    <t>On COMcheck add all wattage installed in Area 2</t>
  </si>
  <si>
    <r>
      <rPr>
        <b/>
        <sz val="11"/>
        <rFont val="Segoe UI"/>
        <family val="2"/>
      </rPr>
      <t>Signature is required</t>
    </r>
    <r>
      <rPr>
        <sz val="11"/>
        <rFont val="Segoe UI"/>
        <family val="2"/>
      </rPr>
      <t xml:space="preserve">
</t>
    </r>
    <r>
      <rPr>
        <sz val="10"/>
        <rFont val="Segoe UI"/>
        <family val="2"/>
      </rPr>
      <t xml:space="preserve">Signature on COMcheck report must include the lighting professional's credentials </t>
    </r>
  </si>
  <si>
    <t>Area 3:</t>
  </si>
  <si>
    <t xml:space="preserve">Found on COMcheck as "Floor Area (ft2)". </t>
  </si>
  <si>
    <t>On COMcheck add all wattage installed in Area 3</t>
  </si>
  <si>
    <r>
      <rPr>
        <b/>
        <sz val="11"/>
        <color theme="5"/>
        <rFont val="Segoe UI"/>
        <family val="2"/>
      </rPr>
      <t>For Projects with Multiple Area Types listed on COMcheck</t>
    </r>
    <r>
      <rPr>
        <b/>
        <sz val="11"/>
        <rFont val="Segoe UI"/>
        <family val="2"/>
      </rPr>
      <t xml:space="preserve">
</t>
    </r>
    <r>
      <rPr>
        <sz val="10"/>
        <rFont val="Segoe UI"/>
        <family val="2"/>
      </rPr>
      <t>1. Follow example showing how to enter values
2. If COMcheck lists more than 5 Area Types, contact Focus on Energy for assistance (business@focusonenergy.com)</t>
    </r>
  </si>
  <si>
    <t>Area 4:</t>
  </si>
  <si>
    <t>On COMcheck add all wattage installed in Area 4</t>
  </si>
  <si>
    <t xml:space="preserve">Example: </t>
  </si>
  <si>
    <t>Area 5:</t>
  </si>
  <si>
    <t>On COMcheck add all wattage installed in Area 5</t>
  </si>
  <si>
    <t>Area 6:</t>
  </si>
  <si>
    <t>Sum: 18,654 + 584 = 19,148</t>
  </si>
  <si>
    <t>Sum: 6,194 + 60 = 6,254</t>
  </si>
  <si>
    <t>Area 7:</t>
  </si>
  <si>
    <t>Area 8:</t>
  </si>
  <si>
    <t>Area 9:</t>
  </si>
  <si>
    <t>Area 10:</t>
  </si>
  <si>
    <t>Area 11:</t>
  </si>
  <si>
    <t>Area 12:</t>
  </si>
  <si>
    <t>Area 13:</t>
  </si>
  <si>
    <t>Area 14:</t>
  </si>
  <si>
    <t>Area 15:</t>
  </si>
  <si>
    <t>Area 16:</t>
  </si>
  <si>
    <t>Area 17:</t>
  </si>
  <si>
    <t>Area 18:</t>
  </si>
  <si>
    <t>Area 19:</t>
  </si>
  <si>
    <t>Area 20:</t>
  </si>
  <si>
    <t>Area 21:</t>
  </si>
  <si>
    <t>Area 22:</t>
  </si>
  <si>
    <t>Area 23:</t>
  </si>
  <si>
    <t>Area 24:</t>
  </si>
  <si>
    <t>Area 25:</t>
  </si>
  <si>
    <t>2015 IECC Lighting Power Density (LPD) Reference Table:</t>
  </si>
  <si>
    <t>LIGHTING POWER DENSITY (AREA METHOD) - 2015 IECC</t>
  </si>
  <si>
    <t>Insert pdf of As-Built COMcheck here:</t>
  </si>
  <si>
    <t>Automotive Facility</t>
  </si>
  <si>
    <t>Convention Center</t>
  </si>
  <si>
    <t>Court House</t>
  </si>
  <si>
    <t>Dining: Bar Lounge/Leisure</t>
  </si>
  <si>
    <t>Dining: Cafeteria/Fast Food</t>
  </si>
  <si>
    <t>Dining: Family</t>
  </si>
  <si>
    <t>Dormitory</t>
  </si>
  <si>
    <t>Exercise Center</t>
  </si>
  <si>
    <t>Fire Station</t>
  </si>
  <si>
    <t>Free Stall</t>
  </si>
  <si>
    <t>General Animal Care Area, Utility Room</t>
  </si>
  <si>
    <t>Gymnasium</t>
  </si>
  <si>
    <t>Healthcare Clinic</t>
  </si>
  <si>
    <t>Hospital</t>
  </si>
  <si>
    <t>Insert pdf of fixture invoices here:</t>
  </si>
  <si>
    <t>Hotel/Motel</t>
  </si>
  <si>
    <t>Library</t>
  </si>
  <si>
    <t>Loading and Storage Area, Restroom</t>
  </si>
  <si>
    <t>Manual Wash Sink, Treatment or Surgery Area</t>
  </si>
  <si>
    <t>Manufacturing Facility</t>
  </si>
  <si>
    <t>Motion Picture Theater</t>
  </si>
  <si>
    <t>Multifamily</t>
  </si>
  <si>
    <t>Museum</t>
  </si>
  <si>
    <t>Non-Dairy Livestock Housing, Holding Area, Machine Storage</t>
  </si>
  <si>
    <t>Office</t>
  </si>
  <si>
    <t xml:space="preserve">Operator's Pit, Office Area at Desk Top, Farm Shop/Repair Area </t>
  </si>
  <si>
    <t>Parking Garage</t>
  </si>
  <si>
    <t>Penitentiary</t>
  </si>
  <si>
    <t>Performing Arts Theater</t>
  </si>
  <si>
    <t>Police Station</t>
  </si>
  <si>
    <t>Post Office</t>
  </si>
  <si>
    <t>Religious Building</t>
  </si>
  <si>
    <t>Retail</t>
  </si>
  <si>
    <t>School/University</t>
  </si>
  <si>
    <t>Sports Arena</t>
  </si>
  <si>
    <t>Tie Stall Feeding Alley, Milking Parlor, Milk Room</t>
  </si>
  <si>
    <t>Town Hall</t>
  </si>
  <si>
    <t>Transportation</t>
  </si>
  <si>
    <t>Warehouse</t>
  </si>
  <si>
    <t>Workshop</t>
  </si>
  <si>
    <r>
      <t xml:space="preserve">Documentation Showing As-Built Square Footage
</t>
    </r>
    <r>
      <rPr>
        <sz val="11"/>
        <rFont val="Segoe UI"/>
        <family val="2"/>
      </rPr>
      <t xml:space="preserve"> - Building Plans must be signed by credentialed lighting professional 
      See Requirements tab for list of accepted credentials
 - Floorplan layout must include dimensions
 - Include multiple files if appropriate
 - Supply as separate document attachment(s) if file size is prohibitive
 - See Helpful Tips tab for help inserting files</t>
    </r>
  </si>
  <si>
    <t>Sq. Ft.</t>
  </si>
  <si>
    <t>Describe Area</t>
  </si>
  <si>
    <t>Insert floorplan PDF(s) here:</t>
  </si>
  <si>
    <t>The value entered will be verified on the floorplan layout</t>
  </si>
  <si>
    <t xml:space="preserve"> (ex.: Warehouse, Offices, etc.)</t>
  </si>
  <si>
    <r>
      <rPr>
        <b/>
        <sz val="11"/>
        <color theme="1"/>
        <rFont val="Segoe UI"/>
        <family val="2"/>
      </rPr>
      <t xml:space="preserve">For Projects with Multiple Area Use Types
</t>
    </r>
    <r>
      <rPr>
        <sz val="11"/>
        <color theme="1"/>
        <rFont val="Segoe UI"/>
        <family val="2"/>
      </rPr>
      <t xml:space="preserve">   Ex.: Warehouse (Area 1), Showroom (Area 2) and Offices (Area 3) within same facility
</t>
    </r>
  </si>
  <si>
    <t xml:space="preserve">1. Enter description of each Area
2. Combine all of facility's common Use Type Areas within one area calculation
       Example: Office spaces on Floor 1 (956 sq. ft.) + Floor 2 (5,110 sq. ft.) + Floor 3 
       (554 sq. ft.) = 6,620 sq. ft. for the "office" area type 
3. Be sure all area types are clearly marked on building layout pdf </t>
  </si>
  <si>
    <t>Example:</t>
  </si>
  <si>
    <t>The value entered will be verified on the pdf layout</t>
  </si>
  <si>
    <t xml:space="preserve"> (ex.: Warehouse, Offices, etc.):</t>
  </si>
  <si>
    <t>Manufacturing</t>
  </si>
  <si>
    <t>Offices on Floors 1, 2 &amp; 3</t>
  </si>
  <si>
    <t>Showroom</t>
  </si>
  <si>
    <t xml:space="preserve">List of ALL Interior fixtures installed, along with documentation of installed fixture wattage. </t>
  </si>
  <si>
    <t>-</t>
  </si>
  <si>
    <t>Acceptable forms of wattage documentation: ENERGY STAR or DLC SSL QPL listings and/or Manufacturer's specs.</t>
  </si>
  <si>
    <t xml:space="preserve">Do not include Exterior fixtures, or emergency / exit lights.
</t>
  </si>
  <si>
    <t xml:space="preserve">If the project was NOT developed and overseen by a credentialed lighting professional (see Requirements tab for accepted credentials), then ALL lighting fixtures must be ENERGY STAR® or DLC SSL QPL listed (TRT V5.1 or higher). </t>
  </si>
  <si>
    <t xml:space="preserve">          *Note* If even one fixture is not ENERGY STAR or DLC listed, the entire LPD measure is disqualified.</t>
  </si>
  <si>
    <t xml:space="preserve">For fixture wattage, enter wattage to 1 or 2 decimals, however it is shown on the spec sheet. </t>
  </si>
  <si>
    <t>All data should be per As-Built conditions. If discrepancies are found in review (fixtures listed, invoicing, in-person inspection), 
will use higher value.</t>
  </si>
  <si>
    <t>Insert shared spec sheet, DLC/ENERGY STAR, and Invoice PDFs here:</t>
  </si>
  <si>
    <t>Installed lamps purchased at participating instant discount retailers disqualify the LPD measure.</t>
  </si>
  <si>
    <t>For NLC - Industrial, School and Goverment customer installing NLC in high bay spaces and/or spaces requiring daylighting controls are not eligible for NLC incentives (N-L5233); NLC installed in other spaces are still eligible.</t>
  </si>
  <si>
    <t xml:space="preserve">If the fixture has NLC controls, check yes in column E and then select a Space Type in column F. Use a separate Fixture Mark to denote fixtures with and without NLC controls. </t>
  </si>
  <si>
    <t>See Helpful Tips tab for help inserting files</t>
  </si>
  <si>
    <t>Example</t>
  </si>
  <si>
    <t>Fixture Mark</t>
  </si>
  <si>
    <t>Fixture Name</t>
  </si>
  <si>
    <t>Fixture Watts</t>
  </si>
  <si>
    <t>Has NLC Controls (Yes/No)</t>
  </si>
  <si>
    <t>Space type</t>
  </si>
  <si>
    <t>Spec Sheet</t>
  </si>
  <si>
    <t>DLC or ENERGY STAR Listing (If Applicable)</t>
  </si>
  <si>
    <t>Total Fixture Count (All Spaces)</t>
  </si>
  <si>
    <t>Fixture
Name</t>
  </si>
  <si>
    <t>Fixture
Count</t>
  </si>
  <si>
    <t>HB</t>
  </si>
  <si>
    <t>Lithonia High Bay IBG 24000 LM SEF AFL</t>
  </si>
  <si>
    <t>SC</t>
  </si>
  <si>
    <t xml:space="preserve">Lithonia CLX L96 6000LM SEF RDL </t>
  </si>
  <si>
    <t xml:space="preserve"> </t>
  </si>
  <si>
    <t>LS4.64</t>
  </si>
  <si>
    <t>Lithonia Surface Mounted</t>
  </si>
  <si>
    <t>LS4.47</t>
  </si>
  <si>
    <t>LS4.5</t>
  </si>
  <si>
    <t>LSW4</t>
  </si>
  <si>
    <t>GE Wall Mounted</t>
  </si>
  <si>
    <t xml:space="preserve">List of ALL Interior fixtures (including quantity) in the area(s) where they were installed. </t>
  </si>
  <si>
    <t>Do not include Exterior fixtures, or emergency / exit lights.</t>
  </si>
  <si>
    <t>If the project was NOT developed and overseen by a credentialed lighting professional (see Requirements tab for accepted credentials), then ALL lighting fixtures must be ENERGY STAR® or DLC SSL QPL listed (TRT V5.1 or higher).</t>
  </si>
  <si>
    <t>All data should be per As-Built conditions. If discrepancies are found in review (fixtures listed, invoicing, in-person inspection), will use higher value.</t>
  </si>
  <si>
    <t>Choose Area Type(s) best describing the use of space.</t>
  </si>
  <si>
    <t>If "Other-Identify" is chosen, note on Start Here! Tab in "Project Notes"- The LPD calculation/incentive will be calculated upon review.</t>
  </si>
  <si>
    <t>NLC area factor:</t>
  </si>
  <si>
    <t>Type:</t>
  </si>
  <si>
    <t>W/sq ft</t>
  </si>
  <si>
    <t xml:space="preserve">Sq Ft: </t>
  </si>
  <si>
    <r>
      <t>Total Watts</t>
    </r>
    <r>
      <rPr>
        <b/>
        <sz val="8"/>
        <color theme="1"/>
        <rFont val="Segoe UI"/>
        <family val="2"/>
      </rPr>
      <t xml:space="preserve"> 
(Fixt Count 
x Fixt Watts)</t>
    </r>
  </si>
  <si>
    <t>NLC Controls (Yes/No)</t>
  </si>
  <si>
    <t>NLC Controls Savings</t>
  </si>
  <si>
    <t>Peak kW Savings</t>
  </si>
  <si>
    <t>Annual kWh Savings</t>
  </si>
  <si>
    <t>LC kWh Savings</t>
  </si>
  <si>
    <r>
      <t xml:space="preserve">Total Watts 
</t>
    </r>
    <r>
      <rPr>
        <b/>
        <sz val="8"/>
        <color theme="0" tint="-0.34998626667073579"/>
        <rFont val="Segoe UI"/>
        <family val="2"/>
      </rPr>
      <t>(Fixt Count 
x Fixt Watts)</t>
    </r>
  </si>
  <si>
    <t>Lithonia High Bay IBG 240000 LM SEF AFL</t>
  </si>
  <si>
    <t>Totals:</t>
  </si>
  <si>
    <t>Savings</t>
  </si>
  <si>
    <t>Peak kW</t>
  </si>
  <si>
    <t>kWh</t>
  </si>
  <si>
    <t>Lifecycle</t>
  </si>
  <si>
    <t>Incentive</t>
  </si>
  <si>
    <t>Overall NLC area factor:</t>
  </si>
  <si>
    <t>Helpful Tips</t>
  </si>
  <si>
    <t>How to Enable Macros</t>
  </si>
  <si>
    <t xml:space="preserve">1. When you open the workbook, look just above the formula bar for a yellow shaded row that looks like this: </t>
  </si>
  <si>
    <t>2. If this appears, click the "Enable Content" button</t>
  </si>
  <si>
    <t xml:space="preserve">3. Generally, should only have to do this the first time you open the workbook. If you download a new copy from </t>
  </si>
  <si>
    <t xml:space="preserve">    the Focus website or have additional staff access the workbook, will likely need to do this again. </t>
  </si>
  <si>
    <t>How to Embed (insert) a PDF File in an Excel Worksheet</t>
  </si>
  <si>
    <t>1)</t>
  </si>
  <si>
    <r>
      <t>1. Go to </t>
    </r>
    <r>
      <rPr>
        <b/>
        <sz val="10"/>
        <color rgb="FF202124"/>
        <rFont val="Segoe UI"/>
        <family val="2"/>
      </rPr>
      <t>Insert</t>
    </r>
    <r>
      <rPr>
        <sz val="10"/>
        <color rgb="FF202124"/>
        <rFont val="Segoe UI"/>
        <family val="2"/>
      </rPr>
      <t xml:space="preserve"> tab and click on the </t>
    </r>
    <r>
      <rPr>
        <b/>
        <sz val="10"/>
        <color rgb="FF202124"/>
        <rFont val="Segoe UI"/>
        <family val="2"/>
      </rPr>
      <t>Object</t>
    </r>
    <r>
      <rPr>
        <sz val="10"/>
        <color rgb="FF202124"/>
        <rFont val="Segoe UI"/>
        <family val="2"/>
      </rPr>
      <t xml:space="preserve"> icon in the Text group. ...</t>
    </r>
  </si>
  <si>
    <r>
      <t>2. In the Object dialog box, select the 'Create New' tab and the select 'Adobe Acrobat </t>
    </r>
    <r>
      <rPr>
        <b/>
        <sz val="10"/>
        <color rgb="FF202124"/>
        <rFont val="Segoe UI"/>
        <family val="2"/>
      </rPr>
      <t>Document</t>
    </r>
    <r>
      <rPr>
        <sz val="10"/>
        <color rgb="FF202124"/>
        <rFont val="Segoe UI"/>
        <family val="2"/>
      </rPr>
      <t>' from the list. ...</t>
    </r>
  </si>
  <si>
    <t>3. Check the option – 'Display as icon'.</t>
  </si>
  <si>
    <t xml:space="preserve">4. If desired, select "Change Icon" to modify the file name displayed (ex: Installation invoice, COMcheckv1, etc.).  </t>
  </si>
  <si>
    <t>5. Click OK.</t>
  </si>
  <si>
    <r>
      <t>6. Select the </t>
    </r>
    <r>
      <rPr>
        <b/>
        <sz val="10"/>
        <color rgb="FF202124"/>
        <rFont val="Segoe UI"/>
        <family val="2"/>
      </rPr>
      <t>PDF file</t>
    </r>
    <r>
      <rPr>
        <sz val="10"/>
        <color rgb="FF202124"/>
        <rFont val="Segoe UI"/>
        <family val="2"/>
      </rPr>
      <t> to </t>
    </r>
    <r>
      <rPr>
        <b/>
        <sz val="10"/>
        <color rgb="FF202124"/>
        <rFont val="Segoe UI"/>
        <family val="2"/>
      </rPr>
      <t>embed</t>
    </r>
    <r>
      <rPr>
        <sz val="10"/>
        <color rgb="FF202124"/>
        <rFont val="Segoe UI"/>
        <family val="2"/>
      </rPr>
      <t> and click on Open.</t>
    </r>
  </si>
  <si>
    <t>How to Unhide rows in an Excel Worksheet</t>
  </si>
  <si>
    <t>1. Select the row above, and row below the hidden rows</t>
  </si>
  <si>
    <r>
      <t xml:space="preserve">2. </t>
    </r>
    <r>
      <rPr>
        <b/>
        <sz val="10"/>
        <color rgb="FF202124"/>
        <rFont val="Segoe UI"/>
        <family val="2"/>
      </rPr>
      <t>Right click</t>
    </r>
    <r>
      <rPr>
        <sz val="10"/>
        <color rgb="FF202124"/>
        <rFont val="Segoe UI"/>
        <family val="2"/>
      </rPr>
      <t xml:space="preserve"> mouse button</t>
    </r>
  </si>
  <si>
    <t>2-4)</t>
  </si>
  <si>
    <r>
      <t xml:space="preserve">3. Select </t>
    </r>
    <r>
      <rPr>
        <b/>
        <sz val="10"/>
        <color rgb="FF202124"/>
        <rFont val="Segoe UI"/>
        <family val="2"/>
      </rPr>
      <t>Unhide</t>
    </r>
    <r>
      <rPr>
        <sz val="10"/>
        <color rgb="FF202124"/>
        <rFont val="Segoe UI"/>
        <family val="2"/>
      </rPr>
      <t xml:space="preserve"> from menu</t>
    </r>
  </si>
  <si>
    <t>How to quickly capture a screen shot/snip</t>
  </si>
  <si>
    <r>
      <t xml:space="preserve">1. On a Windows PC press &amp; hold </t>
    </r>
    <r>
      <rPr>
        <b/>
        <sz val="10"/>
        <color rgb="FF202124"/>
        <rFont val="Segoe UI"/>
        <family val="2"/>
      </rPr>
      <t>WINDOWS Key + Shift + S</t>
    </r>
  </si>
  <si>
    <t>5)</t>
  </si>
  <si>
    <r>
      <t xml:space="preserve">2. Screen will dim, then </t>
    </r>
    <r>
      <rPr>
        <b/>
        <sz val="10"/>
        <color rgb="FF202124"/>
        <rFont val="Segoe UI"/>
        <family val="2"/>
      </rPr>
      <t xml:space="preserve">drag mouse to marquee </t>
    </r>
    <r>
      <rPr>
        <sz val="10"/>
        <color rgb="FF202124"/>
        <rFont val="Segoe UI"/>
        <family val="2"/>
      </rPr>
      <t>around area you want captured</t>
    </r>
  </si>
  <si>
    <r>
      <t>3. Click on workbook, then</t>
    </r>
    <r>
      <rPr>
        <b/>
        <sz val="10"/>
        <color rgb="FF202124"/>
        <rFont val="Segoe UI"/>
        <family val="2"/>
      </rPr>
      <t xml:space="preserve"> Ctrl + V</t>
    </r>
    <r>
      <rPr>
        <sz val="10"/>
        <color rgb="FF202124"/>
        <rFont val="Segoe UI"/>
        <family val="2"/>
      </rPr>
      <t xml:space="preserve"> to Paste image</t>
    </r>
  </si>
  <si>
    <t>Version History</t>
  </si>
  <si>
    <t>Program Year</t>
  </si>
  <si>
    <t>Date of Revision</t>
  </si>
  <si>
    <t>Description of Changes</t>
  </si>
  <si>
    <t>Updated By:</t>
  </si>
  <si>
    <t>Initial version</t>
  </si>
  <si>
    <t>Added Tech Review calc, SPECTRUM entry, checklist. Fixed rounding errors. Added "area description" on individual files tab. Fixed protection to allow inserting pages</t>
  </si>
  <si>
    <t>Trish</t>
  </si>
  <si>
    <t>Corrected rounding issues on Start Here! Tab in columns J and H and R thru Y in savings table</t>
  </si>
  <si>
    <t>Melissa</t>
  </si>
  <si>
    <t>Changed algorithms in cells S4-S47 to reference only one cell for CF lookup. Also, removed colon (":") at the end of the facility type names (cells J14-J19) to aide proper lookup for CF</t>
  </si>
  <si>
    <t>Zishan</t>
  </si>
  <si>
    <t>Removed ROUNDDOWN function and added ROUND to cells H23-H27, J23-J27, R42-R47 and W42-W47 in "Start Here!" tab. Also added ROUND function to round allowed watts in "As-Built COMcheck" tab</t>
  </si>
  <si>
    <t>Added algorithm to correctly pull CF in O38</t>
  </si>
  <si>
    <t>Conditional format HOU on Start Here tab. Add LPD reference table on As-Built COMcheck tab. Add note about more than 5 area types on As-Built COMcheck tab. Formatted Indiv. Files Sq Ft by area to be reflected on Fixt List tab.</t>
  </si>
  <si>
    <t>Added 'qualify the project' section to Start here tab</t>
  </si>
  <si>
    <t>Added "Annual" to Hours of use in sds table. Revised formatting of lines on COMcheck tab, and added consistent verbiage to "more than 5 areas topic" on COMcheck tab. Updated the utility $/therm, #/kWh to 2019</t>
  </si>
  <si>
    <t xml:space="preserve">Corrected units for kWh (annual and lifecycle) on Start Here! tab summary table </t>
  </si>
  <si>
    <t>Todd</t>
  </si>
  <si>
    <t>Updated list of credentials for lighting designers</t>
  </si>
  <si>
    <t>Added lines back in that were inadvertently deleted from Fixt List Individual Files tab. Not considering this a revision</t>
  </si>
  <si>
    <t>Changed the workbook to make it compatible for NLC-NC</t>
  </si>
  <si>
    <t>Updated requirements from 2022 Lighting Catalog</t>
  </si>
  <si>
    <t>Made changes to accurately calculate the NLC measure cost based on NLC area factor.</t>
  </si>
  <si>
    <t>Removed the 'Get CF button' on the Start Here! tab and added a look up formula for populating the CF for kW savings</t>
  </si>
  <si>
    <t>Added conditional formatting to kW savings cell to be 'Red' if value = '0'. This will indicate that a CF Override value needs to be added</t>
  </si>
  <si>
    <t>Added error message if total incentive is greater than measure cost</t>
  </si>
  <si>
    <t>fixed G33 of Start Here tab, wasn't pulling correct cell</t>
  </si>
  <si>
    <t>Corrected formula errors on Start Here tab for C37-C57</t>
  </si>
  <si>
    <t xml:space="preserve">Update for 2023 (NLC savings factors), allow unique CF for each area, re-structure "Individual Files" tabs. </t>
  </si>
  <si>
    <t>Zach</t>
  </si>
  <si>
    <t>Updated LPD industry standard cost from $1.30 to $0.90/sq ft to match 2023 TRM.</t>
  </si>
  <si>
    <t xml:space="preserve">Add directions for "Show Macros" and to use in full version of Excel. Add conditional formatting to hide NLC inputs if "Have fixtures with NCL controls" on Start Here! = No. Add NLC Savings &amp; Incentive summary on "Start Here!" tab. </t>
  </si>
  <si>
    <t>Type</t>
  </si>
  <si>
    <t>&lt;==The items in this list are named ComCheck</t>
  </si>
  <si>
    <t>To name the data cells, select them, click in the Name Box</t>
  </si>
  <si>
    <t>Individual Files</t>
  </si>
  <si>
    <t>Add more words to the list, and the list will expand to include them</t>
  </si>
  <si>
    <t>LIGHTING POWER DENSITY
(AREA METHOD)</t>
  </si>
  <si>
    <t>Space by Space Reference for Tech Review, not part of drop-down options</t>
  </si>
  <si>
    <t>Common &amp; Specific Space Types</t>
  </si>
  <si>
    <t>(W/ft2)</t>
  </si>
  <si>
    <t>Atrium - greater than 40 ft. in height</t>
  </si>
  <si>
    <t xml:space="preserve"> 0.40+.02/ft in total height</t>
  </si>
  <si>
    <t xml:space="preserve">Ceiling Height
(If Applicable)  </t>
  </si>
  <si>
    <t>Atrium - less than 40 ft. in height</t>
  </si>
  <si>
    <t>0.03/ft in total height</t>
  </si>
  <si>
    <t>Audience Seating Area - in a convention center</t>
  </si>
  <si>
    <t>Audience Seating Area - in a gymnasium</t>
  </si>
  <si>
    <t>Audience Seating Area - in a motion picture theatre</t>
  </si>
  <si>
    <t>Audience Seating Area - in a penitentiary</t>
  </si>
  <si>
    <t>Audience Seating Area - in a performing arts theatre</t>
  </si>
  <si>
    <t xml:space="preserve">Audience Seating Area - in a religious building </t>
  </si>
  <si>
    <t>Audience Seating Area - in a sports arena</t>
  </si>
  <si>
    <t>Audience Seating Area - in an auditorium</t>
  </si>
  <si>
    <t>Audience Seating Area - otherwise</t>
  </si>
  <si>
    <t>Automotive (see Vehicular Maintenance Area above)</t>
  </si>
  <si>
    <t>Banking Activity Area</t>
  </si>
  <si>
    <t>Classroom/lecture hall/training room - in a penitentary</t>
  </si>
  <si>
    <t>Classroom/lecture hall/training room -otherwise</t>
  </si>
  <si>
    <t>Computer Room</t>
  </si>
  <si>
    <t>Conference/meeting/multipurpose room</t>
  </si>
  <si>
    <t>Convention Center (exhibit space)</t>
  </si>
  <si>
    <t>Copy/print room</t>
  </si>
  <si>
    <t>Corridor - in a facility for the impaired</t>
  </si>
  <si>
    <t>Corridor - in a hospital</t>
  </si>
  <si>
    <t>Corridor - in a manufacturing facility</t>
  </si>
  <si>
    <t>Corridor - otherwise</t>
  </si>
  <si>
    <t>Courtroom</t>
  </si>
  <si>
    <t>Dining Area - in a facility for the visually impaired</t>
  </si>
  <si>
    <t>Dining Area - in a penitentiary</t>
  </si>
  <si>
    <t>Other- Identify</t>
  </si>
  <si>
    <t>Dining Area - in bar/lounge or leisure dining</t>
  </si>
  <si>
    <t>Dining Area - in cafeteria or fast food dining</t>
  </si>
  <si>
    <t>Dining Area - in family dining</t>
  </si>
  <si>
    <t>Dining Area - otherwise</t>
  </si>
  <si>
    <t>Dormitory - living quarters</t>
  </si>
  <si>
    <t>Electrical/mechanical room</t>
  </si>
  <si>
    <t>Emergency vehicle garage</t>
  </si>
  <si>
    <t>Facility for the visually impaired - in a chapel</t>
  </si>
  <si>
    <t>Facility for the visually impaired - in a recreation room</t>
  </si>
  <si>
    <t>Fire Station - sleeping quarters</t>
  </si>
  <si>
    <t>Food preparation area</t>
  </si>
  <si>
    <t>Guest room</t>
  </si>
  <si>
    <t>Gymnasium/fitness center - in a playing area</t>
  </si>
  <si>
    <t>Gymnasium/fitness center - in an exercise area</t>
  </si>
  <si>
    <t>Healthcare facility - in a medical supply room</t>
  </si>
  <si>
    <t>Healthcare facility - in a nursery</t>
  </si>
  <si>
    <t>Healthcare facility - in a nurse's station</t>
  </si>
  <si>
    <t>Hours of Use</t>
  </si>
  <si>
    <t>Healthcare facility - in a patient room</t>
  </si>
  <si>
    <t>Healthcare facility - in a physical therapy room</t>
  </si>
  <si>
    <t>Use Commercial Default 3,730</t>
  </si>
  <si>
    <t>Healthcare facility - in a recovery room</t>
  </si>
  <si>
    <t>Use Industrial Default 4,745</t>
  </si>
  <si>
    <t>Healthcare facility - in an exam/treatment room</t>
  </si>
  <si>
    <t>Use Agricultural Default 4,698</t>
  </si>
  <si>
    <t>Healthcare facility - in an imaging room</t>
  </si>
  <si>
    <t>Use Schools &amp; Government Default 3,239</t>
  </si>
  <si>
    <t>Healthcare facility - in an operating room</t>
  </si>
  <si>
    <t>Use Multifamily - Common Area Default 5,950</t>
  </si>
  <si>
    <t>Laboratory - in or as a classroom</t>
  </si>
  <si>
    <t>Use Multifamily - In-unit Default 840</t>
  </si>
  <si>
    <t>Laboratory - otherwise</t>
  </si>
  <si>
    <t>n/a (Manual Entry)</t>
  </si>
  <si>
    <t>Laundry/washing area</t>
  </si>
  <si>
    <t>Library - in a reading area</t>
  </si>
  <si>
    <t>Library - in the stacks</t>
  </si>
  <si>
    <t>Loading dock, interior</t>
  </si>
  <si>
    <t>Lobby - for an elevator</t>
  </si>
  <si>
    <t>Lobby - in a facility for the visually impaired</t>
  </si>
  <si>
    <t>Lobby - in a hotel</t>
  </si>
  <si>
    <t>Lobby - in a motion picture theatre</t>
  </si>
  <si>
    <t>Lobby - in a performing arts theatre</t>
  </si>
  <si>
    <t>Row Size</t>
  </si>
  <si>
    <t>Lobby - locker room</t>
  </si>
  <si>
    <t>Lobby - otherwise</t>
  </si>
  <si>
    <t>Lounge/breakroom - in a healthcare facility</t>
  </si>
  <si>
    <t>Large (25 rows)</t>
  </si>
  <si>
    <t>Lounge/breakroom - otherwise</t>
  </si>
  <si>
    <t>Manufacturing facility - in a detailed manufacturing area</t>
  </si>
  <si>
    <t>Manufacturing facility - in a high bay area (25-50' floor-to-ceiling height)</t>
  </si>
  <si>
    <t>Updated to match approved workpaper W0288 on 11/30/22</t>
  </si>
  <si>
    <t>Manufacturing facility - in a low bay area ( &lt; 25' floor-to-ceiling height)</t>
  </si>
  <si>
    <t>SFBASE</t>
  </si>
  <si>
    <t>SFEE</t>
  </si>
  <si>
    <t>kWhSAVED</t>
  </si>
  <si>
    <t>Manufacturing facility - in an equipment room</t>
  </si>
  <si>
    <t>Manufacturing facility - in an extra high bay area ( &gt; 50' floor-to-ceiling height)</t>
  </si>
  <si>
    <t>Museum - in a general exhibition area</t>
  </si>
  <si>
    <t>Museum - in a restoration room</t>
  </si>
  <si>
    <t>Office - enclosed</t>
  </si>
  <si>
    <t>Office - open plan</t>
  </si>
  <si>
    <t>Parking area, interior</t>
  </si>
  <si>
    <t>High Bay</t>
  </si>
  <si>
    <t>Performance arts theatre - dressing room</t>
  </si>
  <si>
    <t>Spaces with Daylighting</t>
  </si>
  <si>
    <t>Pharmacy area</t>
  </si>
  <si>
    <t>Non-High Bay</t>
  </si>
  <si>
    <t>Post Office - Sorting Area</t>
  </si>
  <si>
    <t>Religious buildings - in a fellowship hall</t>
  </si>
  <si>
    <t>Religious buildings - in a workship/pulpit/choir area</t>
  </si>
  <si>
    <t>New Construction LPD EUL:</t>
  </si>
  <si>
    <t>Per MMID 4948 (workpaper ID W0093)</t>
  </si>
  <si>
    <t>Restroom - in a facility for the visually impaired</t>
  </si>
  <si>
    <t>NLC For New Construction EUL:</t>
  </si>
  <si>
    <t>Per MMID 5233 (workpaper ID W0288)</t>
  </si>
  <si>
    <t>Restroom - otherwise</t>
  </si>
  <si>
    <t>LPD Incentive Rate (MMID 4948):</t>
  </si>
  <si>
    <t>per kWh reduced</t>
  </si>
  <si>
    <t>Retail facilities - in a dressing/fitting room</t>
  </si>
  <si>
    <t>NLC Incentive Rate (MMID 5233):</t>
  </si>
  <si>
    <t>Retail facilities - in a mall concourse</t>
  </si>
  <si>
    <t>Sales area</t>
  </si>
  <si>
    <t>Default Utility Rates</t>
  </si>
  <si>
    <t>Seating area, general</t>
  </si>
  <si>
    <t>Sector</t>
  </si>
  <si>
    <t>$/kWh</t>
  </si>
  <si>
    <t>$/therm</t>
  </si>
  <si>
    <t>Sports area - for a Class I facility</t>
  </si>
  <si>
    <t>Commercial / Schools &amp; Government</t>
  </si>
  <si>
    <t xml:space="preserve">Sports area - for a Class II facility </t>
  </si>
  <si>
    <t>Sports area - for a Class III facility</t>
  </si>
  <si>
    <t>Residential</t>
  </si>
  <si>
    <t>Sports area - for a Class IV facility</t>
  </si>
  <si>
    <t>Average of Monthly EIA Rates for WI from September 2021 to August 2022.</t>
  </si>
  <si>
    <t>Stairway (see space containing stairway)</t>
  </si>
  <si>
    <t>N/A</t>
  </si>
  <si>
    <t>Stairwell</t>
  </si>
  <si>
    <t>Cost type used</t>
  </si>
  <si>
    <t>Industry Standard Cost ($/Sq Ft)</t>
  </si>
  <si>
    <t>Storage room</t>
  </si>
  <si>
    <t>Transportation facility - at a terminal ticket counter</t>
  </si>
  <si>
    <t>Actual Cost</t>
  </si>
  <si>
    <t>from 2023 WI TRM</t>
  </si>
  <si>
    <t>Transportation facility - in a baggage/carousel area</t>
  </si>
  <si>
    <t>Transportation facility - in an airport concourse</t>
  </si>
  <si>
    <t>Vehicular maintenance area</t>
  </si>
  <si>
    <t>Warehouse storage area - for medium to bulky, palletized items</t>
  </si>
  <si>
    <t>Warehouse storage area - for smaller, hand-carried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</si>
</sst>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 #,##0_);_(* \(#,##0\);_(* &quot;-&quot;??_);_(@_)"/>
    <numFmt numFmtId="165" formatCode="[&lt;=9999999]###\-####;\(###\)\ ###\-####"/>
    <numFmt numFmtId="166" formatCode="0.000"/>
    <numFmt numFmtId="167" formatCode="&quot;$&quot;#,##0.0000"/>
    <numFmt numFmtId="168" formatCode="#,##0.0000"/>
    <numFmt numFmtId="169" formatCode="#,##0.00000"/>
    <numFmt numFmtId="170" formatCode="0;\-0;;@"/>
    <numFmt numFmtId="171" formatCode="mm/dd/yy;@"/>
    <numFmt numFmtId="172" formatCode="&quot;$&quot;#,##0.00"/>
    <numFmt numFmtId="173" formatCode="&quot;$&quot;#,##0.000"/>
    <numFmt numFmtId="174" formatCode="_(&quot;$&quot;* #,##0.000_);_(&quot;$&quot;* \(#,##0.000\);_(&quot;$&quot;* &quot;-&quot;??_);_(@_)"/>
  </numFmts>
  <fonts count="68" x14ac:knownFonts="1">
    <font>
      <sz val="11"/>
      <color theme="1"/>
      <name val="Calibri"/>
      <family val="2"/>
      <scheme val="minor"/>
    </font>
    <font>
      <sz val="11"/>
      <color theme="1"/>
      <name val="Calibri"/>
      <family val="2"/>
      <scheme val="minor"/>
    </font>
    <font>
      <sz val="11"/>
      <name val="Calibri"/>
      <family val="2"/>
    </font>
    <font>
      <u/>
      <sz val="11"/>
      <color indexed="12"/>
      <name val="Calibri"/>
      <family val="2"/>
      <scheme val="minor"/>
    </font>
    <font>
      <b/>
      <sz val="11"/>
      <color theme="1"/>
      <name val="Calibri"/>
      <family val="2"/>
      <scheme val="minor"/>
    </font>
    <font>
      <sz val="10"/>
      <color theme="1"/>
      <name val="Segoe UI"/>
      <family val="2"/>
    </font>
    <font>
      <b/>
      <sz val="10"/>
      <name val="Segoe UI"/>
      <family val="2"/>
    </font>
    <font>
      <b/>
      <sz val="14"/>
      <color theme="1"/>
      <name val="Segoe UI"/>
      <family val="2"/>
    </font>
    <font>
      <sz val="11"/>
      <color theme="1"/>
      <name val="Segoe UI"/>
      <family val="2"/>
    </font>
    <font>
      <b/>
      <sz val="11"/>
      <color theme="1"/>
      <name val="Segoe UI"/>
      <family val="2"/>
    </font>
    <font>
      <b/>
      <sz val="10"/>
      <color theme="1"/>
      <name val="Segoe UI"/>
      <family val="2"/>
    </font>
    <font>
      <sz val="10"/>
      <name val="Segoe UI"/>
      <family val="2"/>
    </font>
    <font>
      <b/>
      <sz val="11"/>
      <color rgb="FF0070C0"/>
      <name val="Segoe UI"/>
      <family val="2"/>
    </font>
    <font>
      <sz val="9"/>
      <color theme="1"/>
      <name val="Segoe UI"/>
      <family val="2"/>
    </font>
    <font>
      <b/>
      <u/>
      <sz val="11"/>
      <color theme="1"/>
      <name val="Segoe UI"/>
      <family val="2"/>
    </font>
    <font>
      <b/>
      <sz val="11"/>
      <color theme="0" tint="-0.34998626667073579"/>
      <name val="Segoe UI"/>
      <family val="2"/>
    </font>
    <font>
      <b/>
      <sz val="11"/>
      <color rgb="FF00B050"/>
      <name val="Segoe UI"/>
      <family val="2"/>
    </font>
    <font>
      <b/>
      <sz val="9"/>
      <color theme="1"/>
      <name val="Segoe UI"/>
      <family val="2"/>
    </font>
    <font>
      <b/>
      <sz val="9"/>
      <color theme="0" tint="-0.34998626667073579"/>
      <name val="Segoe UI"/>
      <family val="2"/>
    </font>
    <font>
      <b/>
      <sz val="9"/>
      <name val="Segoe UI"/>
      <family val="2"/>
    </font>
    <font>
      <sz val="10"/>
      <color theme="0" tint="-0.34998626667073579"/>
      <name val="Segoe UI"/>
      <family val="2"/>
    </font>
    <font>
      <b/>
      <sz val="10"/>
      <color theme="0"/>
      <name val="Segoe UI"/>
      <family val="2"/>
    </font>
    <font>
      <b/>
      <vertAlign val="superscript"/>
      <sz val="10"/>
      <color theme="0"/>
      <name val="Segoe UI"/>
      <family val="2"/>
    </font>
    <font>
      <sz val="9"/>
      <color theme="1"/>
      <name val="Calibri"/>
      <family val="2"/>
      <scheme val="minor"/>
    </font>
    <font>
      <b/>
      <sz val="10"/>
      <color rgb="FF202124"/>
      <name val="Segoe UI"/>
      <family val="2"/>
    </font>
    <font>
      <sz val="10"/>
      <color rgb="FF202124"/>
      <name val="Segoe UI"/>
      <family val="2"/>
    </font>
    <font>
      <u/>
      <sz val="11"/>
      <color theme="10"/>
      <name val="Calibri"/>
      <family val="2"/>
      <scheme val="minor"/>
    </font>
    <font>
      <sz val="9"/>
      <name val="Segoe UI"/>
      <family val="2"/>
    </font>
    <font>
      <u/>
      <sz val="9"/>
      <color theme="10"/>
      <name val="Calibri"/>
      <family val="2"/>
      <scheme val="minor"/>
    </font>
    <font>
      <b/>
      <sz val="11"/>
      <name val="Segoe UI"/>
      <family val="2"/>
    </font>
    <font>
      <sz val="11"/>
      <name val="Segoe UI"/>
      <family val="2"/>
    </font>
    <font>
      <i/>
      <sz val="9"/>
      <name val="Segoe UI"/>
      <family val="2"/>
    </font>
    <font>
      <sz val="11"/>
      <color rgb="FFFF0000"/>
      <name val="Segoe UI"/>
      <family val="2"/>
    </font>
    <font>
      <b/>
      <sz val="8"/>
      <color theme="1"/>
      <name val="Segoe UI"/>
      <family val="2"/>
    </font>
    <font>
      <b/>
      <sz val="8"/>
      <color theme="0" tint="-0.34998626667073579"/>
      <name val="Segoe UI"/>
      <family val="2"/>
    </font>
    <font>
      <b/>
      <u/>
      <sz val="10"/>
      <color theme="1"/>
      <name val="Segoe UI"/>
      <family val="2"/>
    </font>
    <font>
      <sz val="8"/>
      <name val="Calibri"/>
      <family val="2"/>
      <scheme val="minor"/>
    </font>
    <font>
      <b/>
      <sz val="12"/>
      <color theme="5"/>
      <name val="Segoe UI"/>
      <family val="2"/>
    </font>
    <font>
      <sz val="8"/>
      <color theme="1"/>
      <name val="Segoe UI"/>
      <family val="2"/>
    </font>
    <font>
      <b/>
      <sz val="11"/>
      <color theme="5"/>
      <name val="Segoe UI"/>
      <family val="2"/>
    </font>
    <font>
      <b/>
      <sz val="10"/>
      <color theme="5"/>
      <name val="Segoe UI"/>
      <family val="2"/>
    </font>
    <font>
      <sz val="10"/>
      <name val="Arial"/>
      <family val="2"/>
    </font>
    <font>
      <b/>
      <sz val="9"/>
      <name val="Arial"/>
      <family val="2"/>
    </font>
    <font>
      <sz val="9"/>
      <color theme="1"/>
      <name val="Arial"/>
      <family val="2"/>
    </font>
    <font>
      <sz val="8"/>
      <color rgb="FF000000"/>
      <name val="Arial"/>
      <family val="2"/>
    </font>
    <font>
      <i/>
      <sz val="10"/>
      <color theme="0" tint="-0.499984740745262"/>
      <name val="Segoe UI"/>
      <family val="2"/>
    </font>
    <font>
      <i/>
      <sz val="10"/>
      <color theme="1"/>
      <name val="Segoe UI"/>
      <family val="2"/>
    </font>
    <font>
      <i/>
      <sz val="11"/>
      <color theme="5"/>
      <name val="Segoe UI"/>
      <family val="2"/>
    </font>
    <font>
      <sz val="11"/>
      <color theme="5"/>
      <name val="Calibri"/>
      <family val="2"/>
      <scheme val="minor"/>
    </font>
    <font>
      <b/>
      <u/>
      <sz val="11"/>
      <color theme="1"/>
      <name val="Calibri"/>
      <family val="2"/>
      <scheme val="minor"/>
    </font>
    <font>
      <b/>
      <sz val="8"/>
      <name val="Segoe UI"/>
      <family val="2"/>
    </font>
    <font>
      <b/>
      <u/>
      <sz val="14"/>
      <color theme="1"/>
      <name val="Segoe UI"/>
      <family val="2"/>
    </font>
    <font>
      <u/>
      <sz val="11"/>
      <color theme="1"/>
      <name val="Calibri"/>
      <family val="2"/>
      <scheme val="minor"/>
    </font>
    <font>
      <sz val="10"/>
      <color theme="1"/>
      <name val="Calibri"/>
      <family val="2"/>
      <scheme val="minor"/>
    </font>
    <font>
      <b/>
      <u/>
      <sz val="10"/>
      <name val="Segoe UI"/>
      <family val="2"/>
    </font>
    <font>
      <i/>
      <sz val="9"/>
      <color theme="1"/>
      <name val="Calibri"/>
      <family val="2"/>
      <scheme val="minor"/>
    </font>
    <font>
      <b/>
      <sz val="12"/>
      <color theme="1"/>
      <name val="Segoe UI"/>
      <family val="2"/>
    </font>
    <font>
      <sz val="9"/>
      <color indexed="81"/>
      <name val="Tahoma"/>
      <family val="2"/>
    </font>
    <font>
      <b/>
      <sz val="10"/>
      <color theme="1"/>
      <name val="Arial"/>
      <family val="2"/>
    </font>
    <font>
      <b/>
      <sz val="11"/>
      <name val="Calibri"/>
      <family val="2"/>
      <scheme val="minor"/>
    </font>
    <font>
      <sz val="10"/>
      <color theme="0"/>
      <name val="Segoe UI"/>
      <family val="2"/>
    </font>
    <font>
      <i/>
      <sz val="11"/>
      <color rgb="FFFF0000"/>
      <name val="Calibri"/>
      <family val="2"/>
      <scheme val="minor"/>
    </font>
    <font>
      <sz val="10"/>
      <color rgb="FFFF0000"/>
      <name val="Calibri"/>
      <family val="2"/>
      <scheme val="minor"/>
    </font>
    <font>
      <b/>
      <sz val="9"/>
      <color indexed="81"/>
      <name val="Tahoma"/>
      <family val="2"/>
    </font>
    <font>
      <i/>
      <sz val="11"/>
      <color theme="1"/>
      <name val="Calibri"/>
      <family val="2"/>
      <scheme val="minor"/>
    </font>
    <font>
      <sz val="11"/>
      <color theme="0"/>
      <name val="Segoe UI"/>
      <family val="2"/>
    </font>
    <font>
      <i/>
      <sz val="10"/>
      <color theme="1"/>
      <name val="Calibri"/>
      <family val="2"/>
      <scheme val="minor"/>
    </font>
    <font>
      <b/>
      <sz val="10"/>
      <color theme="1"/>
      <name val="Calibri"/>
      <family val="2"/>
      <scheme val="minor"/>
    </font>
  </fonts>
  <fills count="19">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0"/>
        <bgColor indexed="64"/>
      </patternFill>
    </fill>
    <fill>
      <patternFill patternType="solid">
        <fgColor theme="7"/>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99FFCC"/>
        <bgColor indexed="64"/>
      </patternFill>
    </fill>
    <fill>
      <patternFill patternType="solid">
        <fgColor rgb="FFFFFF00"/>
        <bgColor indexed="64"/>
      </patternFill>
    </fill>
    <fill>
      <patternFill patternType="solid">
        <fgColor rgb="FFFFF2CC"/>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medium">
        <color indexed="64"/>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2"/>
      </left>
      <right style="thin">
        <color theme="2"/>
      </right>
      <top style="thin">
        <color theme="2"/>
      </top>
      <bottom style="thin">
        <color theme="2"/>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2" tint="-9.9948118533890809E-2"/>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48118533890809E-2"/>
      </left>
      <right/>
      <top/>
      <bottom/>
      <diagonal/>
    </border>
    <border>
      <left/>
      <right style="thin">
        <color theme="2" tint="-9.9948118533890809E-2"/>
      </right>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2"/>
      </bottom>
      <diagonal/>
    </border>
    <border>
      <left/>
      <right/>
      <top style="thin">
        <color theme="2"/>
      </top>
      <bottom style="medium">
        <color indexed="64"/>
      </bottom>
      <diagonal/>
    </border>
    <border>
      <left/>
      <right/>
      <top style="thin">
        <color theme="2"/>
      </top>
      <bottom/>
      <diagonal/>
    </border>
  </borders>
  <cellStyleXfs count="9">
    <xf numFmtId="0" fontId="0" fillId="0" borderId="0"/>
    <xf numFmtId="0" fontId="2" fillId="0" borderId="0"/>
    <xf numFmtId="0" fontId="3" fillId="0" borderId="0" applyNumberFormat="0" applyFill="0" applyBorder="0" applyAlignment="0" applyProtection="0">
      <alignment horizontal="left" indent="1"/>
    </xf>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0" fontId="41" fillId="0" borderId="0"/>
  </cellStyleXfs>
  <cellXfs count="416">
    <xf numFmtId="0" fontId="0" fillId="0" borderId="0" xfId="0"/>
    <xf numFmtId="0" fontId="0" fillId="0" borderId="0" xfId="0" applyAlignment="1">
      <alignment horizontal="left" vertical="center"/>
    </xf>
    <xf numFmtId="0" fontId="0" fillId="0" borderId="0" xfId="0" applyAlignment="1">
      <alignment horizontal="left" indent="2"/>
    </xf>
    <xf numFmtId="0" fontId="0" fillId="0" borderId="0" xfId="0" applyAlignment="1">
      <alignment horizontal="right"/>
    </xf>
    <xf numFmtId="0" fontId="0" fillId="0" borderId="0" xfId="0" applyAlignment="1">
      <alignment horizontal="right" wrapText="1"/>
    </xf>
    <xf numFmtId="0" fontId="4" fillId="0" borderId="0" xfId="0" applyFont="1" applyAlignment="1">
      <alignment horizontal="right"/>
    </xf>
    <xf numFmtId="164" fontId="0" fillId="0" borderId="0" xfId="5" applyNumberFormat="1" applyFont="1"/>
    <xf numFmtId="0" fontId="4" fillId="0" borderId="19" xfId="0" applyFont="1" applyBorder="1" applyAlignment="1">
      <alignment horizontal="center"/>
    </xf>
    <xf numFmtId="0" fontId="0" fillId="0" borderId="19" xfId="0" applyBorder="1" applyAlignment="1">
      <alignment horizontal="center"/>
    </xf>
    <xf numFmtId="0" fontId="0" fillId="0" borderId="19" xfId="0" applyBorder="1" applyAlignment="1">
      <alignment horizontal="center" vertical="center"/>
    </xf>
    <xf numFmtId="0" fontId="0" fillId="0" borderId="12" xfId="0" applyBorder="1" applyAlignment="1">
      <alignment horizontal="right"/>
    </xf>
    <xf numFmtId="0" fontId="0" fillId="0" borderId="20" xfId="0" applyBorder="1" applyAlignment="1">
      <alignment horizontal="center"/>
    </xf>
    <xf numFmtId="164" fontId="0" fillId="0" borderId="15" xfId="5" applyNumberFormat="1" applyFont="1" applyBorder="1"/>
    <xf numFmtId="0" fontId="8" fillId="0" borderId="0" xfId="0" applyFont="1" applyProtection="1">
      <protection hidden="1"/>
    </xf>
    <xf numFmtId="0" fontId="0" fillId="0" borderId="0" xfId="0" applyProtection="1">
      <protection hidden="1"/>
    </xf>
    <xf numFmtId="0" fontId="8" fillId="2" borderId="0" xfId="0" applyFont="1" applyFill="1" applyProtection="1">
      <protection hidden="1"/>
    </xf>
    <xf numFmtId="0" fontId="27" fillId="0" borderId="0" xfId="0" applyFont="1" applyProtection="1">
      <protection hidden="1"/>
    </xf>
    <xf numFmtId="0" fontId="8" fillId="0" borderId="0" xfId="0" applyFont="1" applyAlignment="1" applyProtection="1">
      <alignment horizontal="center" vertical="center" textRotation="45"/>
      <protection hidden="1"/>
    </xf>
    <xf numFmtId="0" fontId="29" fillId="0" borderId="0" xfId="0" applyFont="1" applyAlignment="1" applyProtection="1">
      <alignment wrapText="1"/>
      <protection hidden="1"/>
    </xf>
    <xf numFmtId="0" fontId="29" fillId="0" borderId="0" xfId="0" applyFont="1" applyProtection="1">
      <protection hidden="1"/>
    </xf>
    <xf numFmtId="0" fontId="30" fillId="0" borderId="0" xfId="0" applyFont="1" applyProtection="1">
      <protection hidden="1"/>
    </xf>
    <xf numFmtId="0" fontId="8" fillId="0" borderId="0" xfId="0" applyFont="1" applyAlignment="1" applyProtection="1">
      <alignment vertical="center" textRotation="45"/>
      <protection hidden="1"/>
    </xf>
    <xf numFmtId="164" fontId="11" fillId="2" borderId="14" xfId="5" applyNumberFormat="1" applyFont="1" applyFill="1" applyBorder="1" applyAlignment="1" applyProtection="1">
      <protection hidden="1"/>
    </xf>
    <xf numFmtId="0" fontId="31" fillId="0" borderId="0" xfId="0" applyFont="1" applyProtection="1">
      <protection hidden="1"/>
    </xf>
    <xf numFmtId="0" fontId="17" fillId="0" borderId="0" xfId="0" applyFont="1" applyProtection="1">
      <protection hidden="1"/>
    </xf>
    <xf numFmtId="0" fontId="9" fillId="5" borderId="25" xfId="0" applyFont="1" applyFill="1" applyBorder="1" applyAlignment="1" applyProtection="1">
      <alignment vertical="center"/>
      <protection hidden="1"/>
    </xf>
    <xf numFmtId="0" fontId="30" fillId="0" borderId="0" xfId="0" applyFont="1" applyAlignment="1" applyProtection="1">
      <alignment wrapText="1"/>
      <protection hidden="1"/>
    </xf>
    <xf numFmtId="0" fontId="9" fillId="3" borderId="25" xfId="0" applyFont="1" applyFill="1" applyBorder="1" applyAlignment="1" applyProtection="1">
      <alignment vertical="center"/>
      <protection hidden="1"/>
    </xf>
    <xf numFmtId="0" fontId="11" fillId="0" borderId="0" xfId="0" applyFont="1" applyAlignment="1" applyProtection="1">
      <alignment horizontal="left" wrapText="1"/>
      <protection hidden="1"/>
    </xf>
    <xf numFmtId="0" fontId="4" fillId="0" borderId="16" xfId="0" applyFont="1" applyBorder="1" applyAlignment="1">
      <alignment wrapText="1"/>
    </xf>
    <xf numFmtId="0" fontId="4" fillId="0" borderId="17" xfId="0" applyFont="1" applyBorder="1" applyAlignment="1">
      <alignment wrapText="1"/>
    </xf>
    <xf numFmtId="0" fontId="4" fillId="0" borderId="0" xfId="0" applyFont="1"/>
    <xf numFmtId="0" fontId="10" fillId="0" borderId="0" xfId="0" applyFont="1" applyAlignment="1" applyProtection="1">
      <alignment horizontal="right"/>
      <protection hidden="1"/>
    </xf>
    <xf numFmtId="0" fontId="30"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13" fillId="3" borderId="1" xfId="0" applyFont="1" applyFill="1" applyBorder="1" applyAlignment="1" applyProtection="1">
      <alignment vertical="top"/>
      <protection hidden="1"/>
    </xf>
    <xf numFmtId="0" fontId="13" fillId="3" borderId="2" xfId="0" applyFont="1" applyFill="1" applyBorder="1" applyAlignment="1" applyProtection="1">
      <alignment vertical="top"/>
      <protection hidden="1"/>
    </xf>
    <xf numFmtId="0" fontId="13" fillId="3" borderId="3" xfId="0" applyFont="1" applyFill="1" applyBorder="1" applyAlignment="1" applyProtection="1">
      <alignment vertical="top"/>
      <protection hidden="1"/>
    </xf>
    <xf numFmtId="2" fontId="0" fillId="0" borderId="0" xfId="0" applyNumberFormat="1"/>
    <xf numFmtId="0" fontId="4" fillId="0" borderId="25" xfId="0" applyFont="1" applyBorder="1" applyAlignment="1">
      <alignment horizontal="center"/>
    </xf>
    <xf numFmtId="0" fontId="41" fillId="0" borderId="0" xfId="8" applyAlignment="1" applyProtection="1">
      <alignment horizontal="left" vertical="top"/>
      <protection locked="0"/>
    </xf>
    <xf numFmtId="0" fontId="6" fillId="0" borderId="0" xfId="0" applyFont="1" applyAlignment="1" applyProtection="1">
      <alignment horizontal="right"/>
      <protection hidden="1"/>
    </xf>
    <xf numFmtId="0" fontId="48" fillId="0" borderId="0" xfId="0" applyFont="1"/>
    <xf numFmtId="0" fontId="4" fillId="0" borderId="25" xfId="0" applyFont="1" applyBorder="1" applyAlignment="1">
      <alignment horizontal="center" wrapText="1"/>
    </xf>
    <xf numFmtId="0" fontId="4" fillId="0" borderId="25" xfId="0" applyFont="1" applyBorder="1" applyAlignment="1">
      <alignment wrapText="1"/>
    </xf>
    <xf numFmtId="0" fontId="0" fillId="0" borderId="25" xfId="0" applyBorder="1" applyAlignment="1">
      <alignment horizontal="center" vertical="top"/>
    </xf>
    <xf numFmtId="14" fontId="0" fillId="0" borderId="25" xfId="0" applyNumberFormat="1" applyBorder="1" applyAlignment="1">
      <alignment horizontal="center" vertical="top"/>
    </xf>
    <xf numFmtId="0" fontId="53" fillId="0" borderId="25" xfId="0" applyFont="1" applyBorder="1" applyAlignment="1">
      <alignment vertical="top" wrapText="1"/>
    </xf>
    <xf numFmtId="171" fontId="0" fillId="0" borderId="25" xfId="0" applyNumberFormat="1" applyBorder="1" applyAlignment="1">
      <alignment horizontal="center" vertical="top"/>
    </xf>
    <xf numFmtId="0" fontId="39" fillId="0" borderId="0" xfId="0" applyFont="1" applyProtection="1">
      <protection hidden="1"/>
    </xf>
    <xf numFmtId="0" fontId="0" fillId="0" borderId="45" xfId="0" applyBorder="1" applyAlignment="1">
      <alignment horizontal="left"/>
    </xf>
    <xf numFmtId="0" fontId="8" fillId="0" borderId="46" xfId="0" applyFont="1" applyBorder="1" applyProtection="1">
      <protection hidden="1"/>
    </xf>
    <xf numFmtId="0" fontId="0" fillId="0" borderId="48" xfId="0" applyBorder="1" applyAlignment="1">
      <alignment horizontal="left"/>
    </xf>
    <xf numFmtId="0" fontId="8" fillId="0" borderId="10" xfId="0" applyFont="1" applyBorder="1" applyProtection="1">
      <protection hidden="1"/>
    </xf>
    <xf numFmtId="0" fontId="29" fillId="0" borderId="10" xfId="0" applyFont="1" applyBorder="1" applyAlignment="1" applyProtection="1">
      <alignment wrapText="1"/>
      <protection hidden="1"/>
    </xf>
    <xf numFmtId="0" fontId="0" fillId="0" borderId="50" xfId="0" applyBorder="1" applyAlignment="1">
      <alignment horizontal="left"/>
    </xf>
    <xf numFmtId="0" fontId="8" fillId="0" borderId="51" xfId="0" applyFont="1" applyBorder="1" applyProtection="1">
      <protection hidden="1"/>
    </xf>
    <xf numFmtId="0" fontId="0" fillId="0" borderId="47" xfId="0" applyBorder="1" applyAlignment="1">
      <alignment horizontal="right"/>
    </xf>
    <xf numFmtId="0" fontId="0" fillId="0" borderId="49" xfId="0" applyBorder="1" applyAlignment="1">
      <alignment horizontal="right"/>
    </xf>
    <xf numFmtId="0" fontId="0" fillId="0" borderId="49" xfId="0" applyBorder="1" applyAlignment="1">
      <alignment horizontal="right" vertical="center"/>
    </xf>
    <xf numFmtId="0" fontId="0" fillId="0" borderId="52" xfId="0" applyBorder="1" applyAlignment="1">
      <alignment horizontal="right"/>
    </xf>
    <xf numFmtId="0" fontId="10" fillId="8" borderId="0" xfId="0" applyFont="1" applyFill="1" applyAlignment="1" applyProtection="1">
      <alignment horizontal="center" vertical="center" wrapText="1"/>
      <protection locked="0"/>
    </xf>
    <xf numFmtId="164" fontId="11" fillId="0" borderId="14" xfId="5" applyNumberFormat="1" applyFont="1" applyFill="1" applyBorder="1" applyAlignment="1" applyProtection="1">
      <protection locked="0"/>
    </xf>
    <xf numFmtId="43" fontId="11" fillId="0" borderId="14" xfId="5" applyFont="1" applyFill="1" applyBorder="1" applyAlignment="1" applyProtection="1">
      <protection locked="0"/>
    </xf>
    <xf numFmtId="164" fontId="11" fillId="0" borderId="0" xfId="5" applyNumberFormat="1" applyFont="1" applyFill="1" applyBorder="1" applyAlignment="1" applyProtection="1">
      <protection locked="0"/>
    </xf>
    <xf numFmtId="0" fontId="0" fillId="15" borderId="53" xfId="0" applyFill="1" applyBorder="1"/>
    <xf numFmtId="0" fontId="0" fillId="0" borderId="25" xfId="0" applyBorder="1"/>
    <xf numFmtId="2" fontId="0" fillId="0" borderId="25" xfId="0" applyNumberFormat="1" applyBorder="1"/>
    <xf numFmtId="0" fontId="0" fillId="0" borderId="25" xfId="0" applyBorder="1" applyAlignment="1">
      <alignment horizontal="center" vertical="center"/>
    </xf>
    <xf numFmtId="0" fontId="6" fillId="8" borderId="0" xfId="0" applyFont="1" applyFill="1" applyAlignment="1" applyProtection="1">
      <alignment horizontal="center" vertical="center" wrapText="1"/>
      <protection locked="0"/>
    </xf>
    <xf numFmtId="37" fontId="11" fillId="0" borderId="14" xfId="5" applyNumberFormat="1" applyFont="1" applyFill="1" applyBorder="1" applyAlignment="1" applyProtection="1">
      <protection locked="0"/>
    </xf>
    <xf numFmtId="0" fontId="11" fillId="0" borderId="14" xfId="5" applyNumberFormat="1" applyFont="1" applyFill="1" applyBorder="1" applyAlignment="1" applyProtection="1">
      <alignment horizontal="left"/>
      <protection locked="0"/>
    </xf>
    <xf numFmtId="37" fontId="11" fillId="0" borderId="57" xfId="5" applyNumberFormat="1" applyFont="1" applyFill="1" applyBorder="1" applyAlignment="1" applyProtection="1">
      <protection locked="0"/>
    </xf>
    <xf numFmtId="0" fontId="11" fillId="0" borderId="57" xfId="5" applyNumberFormat="1" applyFont="1" applyFill="1" applyBorder="1" applyAlignment="1" applyProtection="1">
      <alignment horizontal="left"/>
      <protection locked="0"/>
    </xf>
    <xf numFmtId="0" fontId="4" fillId="0" borderId="25" xfId="0" applyFont="1" applyBorder="1"/>
    <xf numFmtId="0" fontId="64" fillId="0" borderId="0" xfId="0" applyFont="1"/>
    <xf numFmtId="0" fontId="0" fillId="0" borderId="0" xfId="0" quotePrefix="1"/>
    <xf numFmtId="173" fontId="0" fillId="0" borderId="25" xfId="0" applyNumberFormat="1" applyBorder="1"/>
    <xf numFmtId="0" fontId="0" fillId="0" borderId="0" xfId="0" applyAlignment="1">
      <alignment horizontal="right" vertical="center"/>
    </xf>
    <xf numFmtId="0" fontId="0" fillId="0" borderId="0" xfId="0" applyAlignment="1">
      <alignment horizontal="center"/>
    </xf>
    <xf numFmtId="172" fontId="0" fillId="0" borderId="0" xfId="0" applyNumberFormat="1" applyAlignment="1">
      <alignment horizontal="center"/>
    </xf>
    <xf numFmtId="167" fontId="0" fillId="0" borderId="25" xfId="0" applyNumberFormat="1" applyBorder="1"/>
    <xf numFmtId="0" fontId="66" fillId="0" borderId="0" xfId="0" applyFont="1" applyAlignment="1">
      <alignment horizontal="center"/>
    </xf>
    <xf numFmtId="0" fontId="4" fillId="0" borderId="0" xfId="0" applyFont="1" applyAlignment="1">
      <alignment horizontal="left"/>
    </xf>
    <xf numFmtId="0" fontId="5" fillId="3" borderId="18" xfId="0" applyFont="1" applyFill="1" applyBorder="1" applyAlignment="1" applyProtection="1">
      <alignment horizontal="left" vertical="center"/>
      <protection locked="0"/>
    </xf>
    <xf numFmtId="4" fontId="5" fillId="3" borderId="18" xfId="0" applyNumberFormat="1"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5" fillId="0" borderId="18" xfId="0" applyFont="1" applyBorder="1" applyAlignment="1" applyProtection="1">
      <alignment horizontal="right" vertical="center"/>
      <protection locked="0"/>
    </xf>
    <xf numFmtId="0" fontId="5" fillId="3" borderId="18" xfId="0" applyFont="1" applyFill="1" applyBorder="1" applyProtection="1">
      <protection locked="0"/>
    </xf>
    <xf numFmtId="0" fontId="5" fillId="0" borderId="18" xfId="0" applyFont="1" applyBorder="1"/>
    <xf numFmtId="3" fontId="5" fillId="3" borderId="18" xfId="0" applyNumberFormat="1" applyFont="1" applyFill="1" applyBorder="1" applyAlignment="1" applyProtection="1">
      <alignment horizontal="right"/>
      <protection locked="0"/>
    </xf>
    <xf numFmtId="3" fontId="5" fillId="0" borderId="18" xfId="0" applyNumberFormat="1" applyFont="1" applyBorder="1" applyAlignment="1">
      <alignment horizontal="right"/>
    </xf>
    <xf numFmtId="0" fontId="5" fillId="0" borderId="18" xfId="0" applyFont="1" applyBorder="1" applyAlignment="1">
      <alignment horizontal="center"/>
    </xf>
    <xf numFmtId="0" fontId="11" fillId="0" borderId="18" xfId="0" applyFont="1" applyBorder="1"/>
    <xf numFmtId="166" fontId="5" fillId="0" borderId="18" xfId="0" applyNumberFormat="1" applyFont="1" applyBorder="1"/>
    <xf numFmtId="3" fontId="5" fillId="0" borderId="18" xfId="0" applyNumberFormat="1" applyFont="1" applyBorder="1"/>
    <xf numFmtId="3" fontId="5" fillId="3" borderId="18" xfId="0" applyNumberFormat="1" applyFont="1" applyFill="1" applyBorder="1" applyProtection="1">
      <protection locked="0"/>
    </xf>
    <xf numFmtId="3" fontId="5" fillId="3" borderId="18" xfId="0" applyNumberFormat="1" applyFont="1" applyFill="1" applyBorder="1" applyAlignment="1" applyProtection="1">
      <alignment horizontal="center"/>
      <protection locked="0"/>
    </xf>
    <xf numFmtId="0" fontId="8" fillId="0" borderId="0" xfId="0" quotePrefix="1" applyFont="1" applyAlignment="1">
      <alignment horizontal="right" vertical="top"/>
    </xf>
    <xf numFmtId="0" fontId="8" fillId="0" borderId="0" xfId="0" applyFont="1"/>
    <xf numFmtId="0" fontId="29" fillId="0" borderId="0" xfId="0" applyFont="1" applyAlignment="1">
      <alignment vertical="top"/>
    </xf>
    <xf numFmtId="0" fontId="29" fillId="0" borderId="0" xfId="0" applyFont="1" applyAlignment="1">
      <alignment vertical="top" wrapText="1"/>
    </xf>
    <xf numFmtId="0" fontId="4" fillId="0" borderId="0" xfId="0" applyFont="1" applyAlignment="1">
      <alignment horizontal="right" vertical="center" wrapText="1"/>
    </xf>
    <xf numFmtId="9" fontId="10" fillId="0" borderId="18" xfId="5" applyNumberFormat="1" applyFont="1" applyBorder="1" applyAlignment="1" applyProtection="1">
      <alignment horizontal="left"/>
      <protection locked="0"/>
    </xf>
    <xf numFmtId="0" fontId="65" fillId="0" borderId="0" xfId="0" applyFont="1" applyAlignment="1">
      <alignment vertical="top" wrapText="1"/>
    </xf>
    <xf numFmtId="0" fontId="9" fillId="0" borderId="12" xfId="0" applyFont="1" applyBorder="1" applyAlignment="1">
      <alignment horizontal="right"/>
    </xf>
    <xf numFmtId="0" fontId="16" fillId="3" borderId="12" xfId="0" applyFont="1" applyFill="1" applyBorder="1" applyAlignment="1" applyProtection="1">
      <alignment horizontal="center"/>
      <protection locked="0"/>
    </xf>
    <xf numFmtId="0" fontId="17" fillId="0" borderId="12" xfId="0" applyFont="1" applyBorder="1" applyAlignment="1">
      <alignment horizontal="center"/>
    </xf>
    <xf numFmtId="0" fontId="9" fillId="0" borderId="12" xfId="0" applyFont="1" applyBorder="1" applyAlignment="1">
      <alignment horizontal="center"/>
    </xf>
    <xf numFmtId="0" fontId="9" fillId="0" borderId="12" xfId="0" quotePrefix="1" applyFont="1" applyBorder="1"/>
    <xf numFmtId="0" fontId="8" fillId="0" borderId="12" xfId="0" applyFont="1" applyBorder="1"/>
    <xf numFmtId="0" fontId="65" fillId="0" borderId="12" xfId="0" applyFont="1" applyBorder="1"/>
    <xf numFmtId="0" fontId="50" fillId="0" borderId="24" xfId="0" applyFont="1" applyBorder="1"/>
    <xf numFmtId="170" fontId="37" fillId="0" borderId="24" xfId="0" applyNumberFormat="1" applyFont="1" applyBorder="1" applyAlignment="1">
      <alignment horizontal="left" vertical="center" wrapText="1"/>
    </xf>
    <xf numFmtId="170" fontId="37" fillId="0" borderId="24" xfId="0" applyNumberFormat="1" applyFont="1" applyBorder="1" applyAlignment="1">
      <alignment horizontal="right" vertical="center" wrapText="1"/>
    </xf>
    <xf numFmtId="37" fontId="37" fillId="0" borderId="24" xfId="0" applyNumberFormat="1" applyFont="1" applyBorder="1" applyAlignment="1">
      <alignment horizontal="left" vertical="center" wrapText="1"/>
    </xf>
    <xf numFmtId="0" fontId="19" fillId="2" borderId="0" xfId="0" applyFont="1" applyFill="1" applyAlignment="1">
      <alignment horizontal="center" wrapText="1"/>
    </xf>
    <xf numFmtId="0" fontId="17" fillId="2" borderId="0" xfId="0" applyFont="1" applyFill="1" applyAlignment="1">
      <alignment horizontal="center" wrapText="1"/>
    </xf>
    <xf numFmtId="3" fontId="8" fillId="0" borderId="0" xfId="0" applyNumberFormat="1" applyFont="1"/>
    <xf numFmtId="170" fontId="37" fillId="0" borderId="0" xfId="0" applyNumberFormat="1" applyFont="1" applyAlignment="1">
      <alignment horizontal="right" vertical="center" wrapText="1"/>
    </xf>
    <xf numFmtId="37" fontId="37" fillId="0" borderId="0" xfId="0" applyNumberFormat="1" applyFont="1" applyAlignment="1">
      <alignment horizontal="left" vertical="center" wrapText="1"/>
    </xf>
    <xf numFmtId="0" fontId="8" fillId="0" borderId="64" xfId="0" applyFont="1" applyBorder="1"/>
    <xf numFmtId="0" fontId="50" fillId="0" borderId="0" xfId="0" applyFont="1"/>
    <xf numFmtId="170" fontId="37" fillId="0" borderId="0" xfId="0" applyNumberFormat="1" applyFont="1" applyAlignment="1">
      <alignment horizontal="left" vertical="center" wrapText="1"/>
    </xf>
    <xf numFmtId="0" fontId="30" fillId="0" borderId="0" xfId="0" applyFont="1" applyAlignment="1">
      <alignment vertical="top"/>
    </xf>
    <xf numFmtId="0" fontId="15" fillId="0" borderId="12" xfId="0" applyFont="1" applyBorder="1" applyAlignment="1">
      <alignment horizontal="center"/>
    </xf>
    <xf numFmtId="0" fontId="19" fillId="2" borderId="0" xfId="0" applyFont="1" applyFill="1" applyAlignment="1">
      <alignment horizontal="left" wrapText="1"/>
    </xf>
    <xf numFmtId="0" fontId="17" fillId="2" borderId="0" xfId="0" applyFont="1" applyFill="1" applyAlignment="1">
      <alignment horizontal="left" wrapText="1"/>
    </xf>
    <xf numFmtId="0" fontId="18" fillId="2" borderId="0" xfId="0" applyFont="1" applyFill="1" applyAlignment="1">
      <alignment horizontal="left" wrapText="1"/>
    </xf>
    <xf numFmtId="0" fontId="20" fillId="0" borderId="0" xfId="0" applyFont="1"/>
    <xf numFmtId="0" fontId="20" fillId="0" borderId="0" xfId="0" applyFont="1" applyAlignment="1">
      <alignment horizontal="right"/>
    </xf>
    <xf numFmtId="0" fontId="20" fillId="0" borderId="0" xfId="0" applyFont="1" applyAlignment="1">
      <alignment wrapText="1"/>
    </xf>
    <xf numFmtId="0" fontId="8" fillId="0" borderId="0" xfId="0" applyFont="1" applyAlignment="1">
      <alignment vertical="top" wrapText="1"/>
    </xf>
    <xf numFmtId="0" fontId="12" fillId="0" borderId="0" xfId="0" applyFont="1" applyAlignment="1">
      <alignment horizontal="left" vertical="top" wrapText="1"/>
    </xf>
    <xf numFmtId="0" fontId="8" fillId="0" borderId="58" xfId="0" applyFont="1" applyBorder="1"/>
    <xf numFmtId="0" fontId="9" fillId="0" borderId="58" xfId="0" applyFont="1" applyBorder="1" applyAlignment="1">
      <alignment horizontal="center" vertical="center" wrapText="1"/>
    </xf>
    <xf numFmtId="0" fontId="9" fillId="0" borderId="58" xfId="0" applyFont="1" applyBorder="1" applyAlignment="1">
      <alignment horizontal="center" wrapText="1"/>
    </xf>
    <xf numFmtId="0" fontId="9" fillId="2" borderId="0" xfId="0" applyFont="1" applyFill="1"/>
    <xf numFmtId="0" fontId="8" fillId="2" borderId="0" xfId="0" applyFont="1" applyFill="1"/>
    <xf numFmtId="0" fontId="5" fillId="0" borderId="57" xfId="0" applyFont="1" applyBorder="1"/>
    <xf numFmtId="0" fontId="38" fillId="0" borderId="57" xfId="0" applyFont="1" applyBorder="1" applyAlignment="1">
      <alignment horizontal="center" wrapText="1"/>
    </xf>
    <xf numFmtId="0" fontId="13" fillId="0" borderId="57" xfId="0" applyFont="1" applyBorder="1" applyAlignment="1">
      <alignment horizontal="center" wrapText="1"/>
    </xf>
    <xf numFmtId="0" fontId="13" fillId="3" borderId="0" xfId="0" applyFont="1" applyFill="1" applyAlignment="1">
      <alignment vertical="top"/>
    </xf>
    <xf numFmtId="0" fontId="9" fillId="0" borderId="57" xfId="0" applyFont="1" applyBorder="1" applyAlignment="1">
      <alignment horizontal="right" vertical="center"/>
    </xf>
    <xf numFmtId="0" fontId="13" fillId="3" borderId="0" xfId="0" applyFont="1" applyFill="1" applyAlignment="1" applyProtection="1">
      <alignment vertical="top"/>
      <protection locked="0"/>
    </xf>
    <xf numFmtId="0" fontId="9" fillId="0" borderId="14" xfId="0" applyFont="1" applyBorder="1" applyAlignment="1">
      <alignment horizontal="right" vertical="center"/>
    </xf>
    <xf numFmtId="0" fontId="8" fillId="0" borderId="60" xfId="0" applyFont="1" applyBorder="1" applyAlignment="1">
      <alignment horizontal="left" vertical="top" wrapText="1"/>
    </xf>
    <xf numFmtId="0" fontId="9" fillId="0" borderId="58" xfId="0" applyFont="1" applyBorder="1" applyAlignment="1">
      <alignment horizontal="center" vertical="center"/>
    </xf>
    <xf numFmtId="0" fontId="9" fillId="0" borderId="58" xfId="0" applyFont="1" applyBorder="1" applyAlignment="1">
      <alignment horizontal="center" vertical="top" wrapText="1"/>
    </xf>
    <xf numFmtId="0" fontId="8" fillId="0" borderId="61" xfId="0" applyFont="1" applyBorder="1" applyAlignment="1">
      <alignment vertical="top" wrapText="1"/>
    </xf>
    <xf numFmtId="0" fontId="8" fillId="0" borderId="59" xfId="0" applyFont="1" applyBorder="1"/>
    <xf numFmtId="0" fontId="8" fillId="0" borderId="62" xfId="0" applyFont="1" applyBorder="1"/>
    <xf numFmtId="0" fontId="13" fillId="0" borderId="57" xfId="0" applyFont="1" applyBorder="1" applyAlignment="1">
      <alignment horizontal="center"/>
    </xf>
    <xf numFmtId="164" fontId="11" fillId="0" borderId="57" xfId="5" applyNumberFormat="1" applyFont="1" applyFill="1" applyBorder="1" applyAlignment="1" applyProtection="1"/>
    <xf numFmtId="164" fontId="11" fillId="0" borderId="57" xfId="5" applyNumberFormat="1" applyFont="1" applyFill="1" applyBorder="1" applyAlignment="1" applyProtection="1">
      <alignment horizontal="left"/>
    </xf>
    <xf numFmtId="164" fontId="11" fillId="0" borderId="14" xfId="5" applyNumberFormat="1" applyFont="1" applyFill="1" applyBorder="1" applyAlignment="1" applyProtection="1"/>
    <xf numFmtId="164" fontId="11" fillId="0" borderId="14" xfId="5" applyNumberFormat="1" applyFont="1" applyFill="1" applyBorder="1" applyAlignment="1" applyProtection="1">
      <alignment horizontal="left"/>
    </xf>
    <xf numFmtId="0" fontId="13" fillId="18" borderId="0" xfId="0" applyFont="1" applyFill="1" applyAlignment="1" applyProtection="1">
      <alignment vertical="top"/>
      <protection locked="0"/>
    </xf>
    <xf numFmtId="0" fontId="13" fillId="0" borderId="0" xfId="0" applyFont="1" applyAlignment="1">
      <alignment horizontal="right"/>
    </xf>
    <xf numFmtId="0" fontId="10" fillId="0" borderId="0" xfId="0" applyFont="1" applyAlignment="1">
      <alignment horizontal="right"/>
    </xf>
    <xf numFmtId="0" fontId="27" fillId="0" borderId="0" xfId="0" applyFont="1"/>
    <xf numFmtId="0" fontId="8" fillId="0" borderId="0" xfId="0" applyFont="1" applyAlignment="1">
      <alignment horizontal="center" vertical="center" textRotation="45"/>
    </xf>
    <xf numFmtId="0" fontId="8" fillId="0" borderId="0" xfId="0" applyFont="1" applyAlignment="1">
      <alignment horizontal="right"/>
    </xf>
    <xf numFmtId="0" fontId="15" fillId="0" borderId="12" xfId="0" applyFont="1" applyBorder="1" applyAlignment="1">
      <alignment horizontal="right"/>
    </xf>
    <xf numFmtId="0" fontId="15" fillId="3" borderId="12" xfId="0" applyFont="1" applyFill="1" applyBorder="1" applyAlignment="1">
      <alignment horizontal="center"/>
    </xf>
    <xf numFmtId="0" fontId="18" fillId="0" borderId="12" xfId="0" applyFont="1" applyBorder="1" applyAlignment="1">
      <alignment horizontal="center"/>
    </xf>
    <xf numFmtId="0" fontId="18" fillId="2" borderId="0" xfId="0" applyFont="1" applyFill="1" applyAlignment="1">
      <alignment horizontal="center" wrapText="1"/>
    </xf>
    <xf numFmtId="0" fontId="58" fillId="0" borderId="15" xfId="0" applyFont="1" applyBorder="1" applyAlignment="1">
      <alignment horizontal="center"/>
    </xf>
    <xf numFmtId="168" fontId="58" fillId="16" borderId="15" xfId="0" quotePrefix="1" applyNumberFormat="1" applyFont="1" applyFill="1" applyBorder="1" applyAlignment="1">
      <alignment horizontal="center" vertical="center"/>
    </xf>
    <xf numFmtId="3" fontId="58" fillId="16" borderId="15" xfId="0" quotePrefix="1" applyNumberFormat="1" applyFont="1" applyFill="1" applyBorder="1" applyAlignment="1">
      <alignment horizontal="center" vertical="center"/>
    </xf>
    <xf numFmtId="172" fontId="58" fillId="16" borderId="15" xfId="0" quotePrefix="1" applyNumberFormat="1" applyFont="1" applyFill="1" applyBorder="1" applyAlignment="1">
      <alignment horizontal="center" vertical="center"/>
    </xf>
    <xf numFmtId="0" fontId="12" fillId="0" borderId="0" xfId="0" applyFont="1"/>
    <xf numFmtId="0" fontId="24" fillId="0" borderId="0" xfId="0" applyFont="1" applyAlignment="1">
      <alignment horizontal="left" vertical="center"/>
    </xf>
    <xf numFmtId="0" fontId="25" fillId="0" borderId="0" xfId="0" applyFont="1" applyAlignment="1">
      <alignment horizontal="left" vertical="center" indent="2"/>
    </xf>
    <xf numFmtId="0" fontId="9" fillId="0" borderId="0" xfId="0" applyFont="1" applyAlignment="1">
      <alignment horizontal="right"/>
    </xf>
    <xf numFmtId="0" fontId="62" fillId="17" borderId="0" xfId="0" applyFont="1" applyFill="1" applyAlignment="1" applyProtection="1">
      <alignment horizontal="center" vertical="top"/>
      <protection locked="0"/>
    </xf>
    <xf numFmtId="0" fontId="7" fillId="0" borderId="0" xfId="0" applyFont="1" applyAlignment="1">
      <alignment horizontal="center"/>
    </xf>
    <xf numFmtId="0" fontId="5" fillId="0" borderId="0" xfId="0" applyFont="1" applyAlignment="1">
      <alignment horizontal="center" wrapText="1"/>
    </xf>
    <xf numFmtId="0" fontId="5" fillId="0" borderId="0" xfId="0" applyFont="1" applyAlignment="1">
      <alignment vertical="center" wrapText="1"/>
    </xf>
    <xf numFmtId="0" fontId="0" fillId="0" borderId="0" xfId="0" applyAlignment="1">
      <alignment horizontal="left" vertical="center" indent="1"/>
    </xf>
    <xf numFmtId="0" fontId="5" fillId="0" borderId="0" xfId="0" applyFont="1" applyAlignment="1">
      <alignment horizontal="right"/>
    </xf>
    <xf numFmtId="0" fontId="0" fillId="0" borderId="0" xfId="0" applyAlignment="1">
      <alignment horizontal="left" vertical="center" indent="2"/>
    </xf>
    <xf numFmtId="0" fontId="5" fillId="0" borderId="0" xfId="0" applyFont="1" applyAlignment="1">
      <alignment horizontal="right" wrapText="1"/>
    </xf>
    <xf numFmtId="0" fontId="5" fillId="0" borderId="25" xfId="0" applyFont="1" applyBorder="1" applyAlignment="1">
      <alignment horizontal="right"/>
    </xf>
    <xf numFmtId="164" fontId="9" fillId="14" borderId="25" xfId="0" applyNumberFormat="1" applyFont="1" applyFill="1" applyBorder="1"/>
    <xf numFmtId="0" fontId="45" fillId="0" borderId="0" xfId="0" applyFont="1" applyAlignment="1">
      <alignment horizontal="left"/>
    </xf>
    <xf numFmtId="0" fontId="9" fillId="14" borderId="25" xfId="0" applyFont="1" applyFill="1" applyBorder="1"/>
    <xf numFmtId="0" fontId="46" fillId="0" borderId="0" xfId="0" applyFont="1" applyAlignment="1">
      <alignment horizontal="right"/>
    </xf>
    <xf numFmtId="44" fontId="9" fillId="14" borderId="25" xfId="6" applyFont="1" applyFill="1" applyBorder="1" applyProtection="1"/>
    <xf numFmtId="0" fontId="45" fillId="0" borderId="0" xfId="0" quotePrefix="1" applyFont="1" applyAlignment="1">
      <alignment horizontal="left"/>
    </xf>
    <xf numFmtId="0" fontId="32" fillId="0" borderId="0" xfId="0" applyFont="1"/>
    <xf numFmtId="0" fontId="5" fillId="0" borderId="37" xfId="0" applyFont="1" applyBorder="1" applyAlignment="1">
      <alignment horizontal="right"/>
    </xf>
    <xf numFmtId="0" fontId="8" fillId="0" borderId="35" xfId="0" applyFont="1" applyBorder="1"/>
    <xf numFmtId="0" fontId="46" fillId="0" borderId="0" xfId="0" applyFont="1"/>
    <xf numFmtId="0" fontId="8" fillId="0" borderId="8" xfId="0" applyFont="1" applyBorder="1" applyAlignment="1">
      <alignment horizontal="center" wrapText="1"/>
    </xf>
    <xf numFmtId="0" fontId="7" fillId="0" borderId="37" xfId="0" applyFont="1" applyBorder="1" applyAlignment="1">
      <alignment vertical="center"/>
    </xf>
    <xf numFmtId="0" fontId="7" fillId="0" borderId="38" xfId="0" applyFont="1" applyBorder="1" applyAlignment="1">
      <alignment vertical="center"/>
    </xf>
    <xf numFmtId="0" fontId="7" fillId="0" borderId="35" xfId="0" applyFont="1" applyBorder="1" applyAlignment="1">
      <alignment vertical="center"/>
    </xf>
    <xf numFmtId="168" fontId="9" fillId="14" borderId="25" xfId="0" applyNumberFormat="1" applyFont="1" applyFill="1" applyBorder="1"/>
    <xf numFmtId="0" fontId="8" fillId="7" borderId="25" xfId="0" applyFont="1" applyFill="1" applyBorder="1" applyAlignment="1">
      <alignment horizontal="right"/>
    </xf>
    <xf numFmtId="0" fontId="5" fillId="11" borderId="25" xfId="0" applyFont="1" applyFill="1" applyBorder="1" applyAlignment="1">
      <alignment horizontal="center" wrapText="1"/>
    </xf>
    <xf numFmtId="0" fontId="8" fillId="11" borderId="25" xfId="0" applyFont="1" applyFill="1" applyBorder="1" applyAlignment="1">
      <alignment horizontal="center" wrapText="1"/>
    </xf>
    <xf numFmtId="0" fontId="8" fillId="12" borderId="25" xfId="0" applyFont="1" applyFill="1" applyBorder="1" applyAlignment="1">
      <alignment horizontal="center" wrapText="1"/>
    </xf>
    <xf numFmtId="0" fontId="8" fillId="11" borderId="25" xfId="0" applyFont="1" applyFill="1" applyBorder="1" applyAlignment="1">
      <alignment horizontal="center"/>
    </xf>
    <xf numFmtId="0" fontId="8" fillId="12" borderId="25" xfId="0" applyFont="1" applyFill="1" applyBorder="1" applyAlignment="1">
      <alignment horizontal="center"/>
    </xf>
    <xf numFmtId="3" fontId="9" fillId="14" borderId="25" xfId="0" applyNumberFormat="1" applyFont="1" applyFill="1" applyBorder="1"/>
    <xf numFmtId="0" fontId="8" fillId="8" borderId="25" xfId="0" applyFont="1" applyFill="1" applyBorder="1" applyAlignment="1">
      <alignment horizontal="right"/>
    </xf>
    <xf numFmtId="0" fontId="5" fillId="0" borderId="25" xfId="0" applyFont="1" applyBorder="1" applyAlignment="1">
      <alignment horizontal="center" wrapText="1"/>
    </xf>
    <xf numFmtId="0" fontId="8" fillId="0" borderId="25" xfId="0" applyFont="1" applyBorder="1" applyAlignment="1">
      <alignment horizontal="center" wrapText="1"/>
    </xf>
    <xf numFmtId="0" fontId="8" fillId="0" borderId="25" xfId="0" applyFont="1" applyBorder="1" applyAlignment="1">
      <alignment horizontal="center"/>
    </xf>
    <xf numFmtId="0" fontId="6" fillId="0" borderId="14" xfId="0" applyFont="1" applyBorder="1" applyAlignment="1">
      <alignment horizontal="right"/>
    </xf>
    <xf numFmtId="0" fontId="5" fillId="0" borderId="37" xfId="0" applyFont="1" applyBorder="1"/>
    <xf numFmtId="0" fontId="5" fillId="0" borderId="25" xfId="0" applyFont="1" applyBorder="1"/>
    <xf numFmtId="44" fontId="9" fillId="14" borderId="25" xfId="0" applyNumberFormat="1" applyFont="1" applyFill="1" applyBorder="1"/>
    <xf numFmtId="0" fontId="5" fillId="12" borderId="25" xfId="0" applyFont="1" applyFill="1" applyBorder="1" applyAlignment="1">
      <alignment horizontal="center" wrapText="1"/>
    </xf>
    <xf numFmtId="0" fontId="61" fillId="0" borderId="0" xfId="0" applyFont="1"/>
    <xf numFmtId="0" fontId="5" fillId="0" borderId="0" xfId="0" applyFont="1"/>
    <xf numFmtId="0" fontId="0" fillId="0" borderId="0" xfId="0" applyAlignment="1">
      <alignment vertical="top"/>
    </xf>
    <xf numFmtId="174" fontId="8" fillId="0" borderId="0" xfId="0" applyNumberFormat="1" applyFont="1"/>
    <xf numFmtId="0" fontId="10" fillId="0" borderId="0" xfId="0" applyFont="1" applyAlignment="1">
      <alignment horizontal="right" vertical="top"/>
    </xf>
    <xf numFmtId="0" fontId="5" fillId="3" borderId="15" xfId="0" applyFont="1" applyFill="1" applyBorder="1" applyAlignment="1" applyProtection="1">
      <alignment horizontal="center" vertical="center" wrapText="1"/>
      <protection locked="0"/>
    </xf>
    <xf numFmtId="0" fontId="4" fillId="0" borderId="0" xfId="0" applyFont="1" applyAlignment="1">
      <alignment horizontal="right" vertical="top" wrapText="1"/>
    </xf>
    <xf numFmtId="0" fontId="5" fillId="0" borderId="15" xfId="0" applyFont="1" applyBorder="1" applyAlignment="1" applyProtection="1">
      <alignment horizontal="center" vertical="center" wrapText="1"/>
      <protection locked="0"/>
    </xf>
    <xf numFmtId="0" fontId="35" fillId="0" borderId="0" xfId="0" applyFont="1" applyAlignment="1">
      <alignment vertical="top" wrapText="1"/>
    </xf>
    <xf numFmtId="0" fontId="52" fillId="0" borderId="0" xfId="0" applyFont="1" applyAlignment="1">
      <alignment wrapText="1"/>
    </xf>
    <xf numFmtId="0" fontId="52" fillId="0" borderId="0" xfId="0" applyFont="1"/>
    <xf numFmtId="0" fontId="64" fillId="0" borderId="0" xfId="0" quotePrefix="1" applyFont="1"/>
    <xf numFmtId="0" fontId="35" fillId="2" borderId="14" xfId="0" applyFont="1" applyFill="1" applyBorder="1" applyAlignment="1">
      <alignment horizontal="center"/>
    </xf>
    <xf numFmtId="0" fontId="49" fillId="0" borderId="0" xfId="0" applyFont="1" applyAlignment="1">
      <alignment horizontal="center"/>
    </xf>
    <xf numFmtId="0" fontId="0" fillId="0" borderId="25" xfId="0" applyBorder="1" applyAlignment="1">
      <alignment horizontal="center"/>
    </xf>
    <xf numFmtId="0" fontId="0" fillId="0" borderId="0" xfId="0" applyAlignment="1">
      <alignment horizontal="left"/>
    </xf>
    <xf numFmtId="0" fontId="21" fillId="0" borderId="0" xfId="0" applyFont="1" applyAlignment="1">
      <alignment horizontal="right" vertical="top"/>
    </xf>
    <xf numFmtId="0" fontId="60" fillId="0" borderId="0" xfId="0" applyFont="1" applyAlignment="1" applyProtection="1">
      <alignment horizontal="center" vertical="center" wrapText="1"/>
      <protection locked="0"/>
    </xf>
    <xf numFmtId="3" fontId="5" fillId="2" borderId="14" xfId="0" applyNumberFormat="1" applyFont="1" applyFill="1" applyBorder="1" applyAlignment="1">
      <alignment horizontal="center"/>
    </xf>
    <xf numFmtId="2" fontId="0" fillId="0" borderId="0" xfId="0" applyNumberFormat="1" applyAlignment="1">
      <alignment horizontal="center"/>
    </xf>
    <xf numFmtId="0" fontId="40" fillId="0" borderId="0" xfId="0" applyFont="1"/>
    <xf numFmtId="0" fontId="13" fillId="0" borderId="0" xfId="0" applyFont="1"/>
    <xf numFmtId="0" fontId="39" fillId="0" borderId="0" xfId="0" applyFont="1" applyAlignment="1">
      <alignment horizontal="center"/>
    </xf>
    <xf numFmtId="3" fontId="0" fillId="0" borderId="0" xfId="0" applyNumberFormat="1" applyAlignment="1">
      <alignment horizontal="left"/>
    </xf>
    <xf numFmtId="0" fontId="21" fillId="4" borderId="0" xfId="0" applyFont="1" applyFill="1" applyAlignment="1">
      <alignment horizontal="center" vertical="center" wrapText="1"/>
    </xf>
    <xf numFmtId="164" fontId="10" fillId="0" borderId="18" xfId="5" applyNumberFormat="1" applyFont="1" applyBorder="1" applyAlignment="1" applyProtection="1">
      <alignment horizontal="right"/>
    </xf>
    <xf numFmtId="164" fontId="10" fillId="0" borderId="18" xfId="5" applyNumberFormat="1" applyFont="1" applyBorder="1" applyAlignment="1" applyProtection="1">
      <alignment horizontal="right"/>
      <protection locked="0"/>
    </xf>
    <xf numFmtId="43" fontId="10" fillId="0" borderId="18" xfId="5" applyFont="1" applyBorder="1" applyAlignment="1" applyProtection="1">
      <alignment horizontal="right"/>
    </xf>
    <xf numFmtId="2" fontId="10" fillId="0" borderId="27" xfId="0" applyNumberFormat="1" applyFont="1" applyBorder="1" applyAlignment="1">
      <alignment horizontal="right"/>
    </xf>
    <xf numFmtId="164" fontId="10" fillId="0" borderId="26" xfId="5" applyNumberFormat="1" applyFont="1" applyBorder="1" applyAlignment="1" applyProtection="1">
      <alignment horizontal="right"/>
    </xf>
    <xf numFmtId="2" fontId="10" fillId="0" borderId="18" xfId="0" applyNumberFormat="1" applyFont="1" applyBorder="1" applyAlignment="1">
      <alignment horizontal="right"/>
    </xf>
    <xf numFmtId="164" fontId="10" fillId="0" borderId="18" xfId="5" applyNumberFormat="1" applyFont="1" applyFill="1" applyBorder="1" applyAlignment="1" applyProtection="1">
      <alignment horizontal="center"/>
    </xf>
    <xf numFmtId="44" fontId="10" fillId="0" borderId="18" xfId="6" applyFont="1" applyBorder="1" applyAlignment="1" applyProtection="1">
      <alignment horizontal="center"/>
    </xf>
    <xf numFmtId="164" fontId="10" fillId="0" borderId="0" xfId="5" applyNumberFormat="1" applyFont="1" applyBorder="1" applyAlignment="1" applyProtection="1">
      <alignment horizontal="left"/>
    </xf>
    <xf numFmtId="164" fontId="10" fillId="0" borderId="0" xfId="5" applyNumberFormat="1" applyFont="1" applyBorder="1" applyAlignment="1" applyProtection="1">
      <alignment horizontal="right"/>
    </xf>
    <xf numFmtId="2" fontId="10" fillId="0" borderId="0" xfId="0" applyNumberFormat="1" applyFont="1" applyAlignment="1">
      <alignment horizontal="right"/>
    </xf>
    <xf numFmtId="43" fontId="10" fillId="0" borderId="0" xfId="5" applyFont="1" applyBorder="1" applyAlignment="1" applyProtection="1">
      <alignment horizontal="right"/>
    </xf>
    <xf numFmtId="43" fontId="10" fillId="0" borderId="0" xfId="5" applyFont="1" applyBorder="1" applyAlignment="1" applyProtection="1">
      <alignment horizontal="center"/>
    </xf>
    <xf numFmtId="44" fontId="10" fillId="0" borderId="0" xfId="6" applyFont="1" applyBorder="1" applyAlignment="1" applyProtection="1">
      <alignment horizontal="center"/>
    </xf>
    <xf numFmtId="0" fontId="3" fillId="0" borderId="0" xfId="2" applyAlignment="1" applyProtection="1">
      <alignment horizontal="left" indent="2"/>
    </xf>
    <xf numFmtId="0" fontId="47" fillId="0" borderId="0" xfId="0" applyFont="1" applyAlignment="1">
      <alignment horizontal="right"/>
    </xf>
    <xf numFmtId="0" fontId="0" fillId="0" borderId="0" xfId="0" applyAlignment="1">
      <alignment horizontal="left" indent="1"/>
    </xf>
    <xf numFmtId="0" fontId="0" fillId="0" borderId="0" xfId="0" applyAlignment="1">
      <alignment wrapText="1"/>
    </xf>
    <xf numFmtId="0" fontId="42" fillId="0" borderId="0" xfId="8" applyFont="1" applyAlignment="1">
      <alignment horizontal="left"/>
    </xf>
    <xf numFmtId="2" fontId="0" fillId="13" borderId="25" xfId="0" applyNumberFormat="1" applyFill="1" applyBorder="1"/>
    <xf numFmtId="4" fontId="5" fillId="0" borderId="25" xfId="0" applyNumberFormat="1" applyFont="1" applyBorder="1"/>
    <xf numFmtId="164" fontId="5" fillId="0" borderId="25" xfId="0" applyNumberFormat="1" applyFont="1" applyBorder="1"/>
    <xf numFmtId="3" fontId="5" fillId="0" borderId="25" xfId="0" applyNumberFormat="1" applyFont="1" applyBorder="1"/>
    <xf numFmtId="168" fontId="5" fillId="0" borderId="25" xfId="0" applyNumberFormat="1" applyFont="1" applyBorder="1"/>
    <xf numFmtId="2" fontId="5" fillId="0" borderId="25" xfId="0" applyNumberFormat="1" applyFont="1" applyBorder="1"/>
    <xf numFmtId="44" fontId="5" fillId="0" borderId="25" xfId="0" applyNumberFormat="1" applyFont="1" applyBorder="1"/>
    <xf numFmtId="0" fontId="28" fillId="0" borderId="0" xfId="7" applyFont="1" applyProtection="1"/>
    <xf numFmtId="0" fontId="23" fillId="0" borderId="0" xfId="0" applyFont="1"/>
    <xf numFmtId="0" fontId="55" fillId="0" borderId="0" xfId="0" applyFont="1" applyAlignment="1">
      <alignment horizontal="right"/>
    </xf>
    <xf numFmtId="14" fontId="55" fillId="0" borderId="0" xfId="0" applyNumberFormat="1" applyFont="1" applyAlignment="1">
      <alignment horizontal="left"/>
    </xf>
    <xf numFmtId="0" fontId="43" fillId="0" borderId="0" xfId="0" applyFont="1" applyAlignment="1">
      <alignment horizontal="right"/>
    </xf>
    <xf numFmtId="167" fontId="43" fillId="0" borderId="0" xfId="0" applyNumberFormat="1" applyFont="1" applyAlignment="1">
      <alignment horizontal="center"/>
    </xf>
    <xf numFmtId="3" fontId="5" fillId="10" borderId="25" xfId="0" applyNumberFormat="1" applyFont="1" applyFill="1" applyBorder="1"/>
    <xf numFmtId="168" fontId="5" fillId="9" borderId="25" xfId="0" applyNumberFormat="1" applyFont="1" applyFill="1" applyBorder="1"/>
    <xf numFmtId="169" fontId="5" fillId="10" borderId="25" xfId="0" applyNumberFormat="1" applyFont="1" applyFill="1" applyBorder="1"/>
    <xf numFmtId="4" fontId="5" fillId="10" borderId="25" xfId="0" applyNumberFormat="1" applyFont="1" applyFill="1" applyBorder="1"/>
    <xf numFmtId="3" fontId="5" fillId="9" borderId="25" xfId="0" applyNumberFormat="1" applyFont="1" applyFill="1" applyBorder="1"/>
    <xf numFmtId="44" fontId="5" fillId="10" borderId="25" xfId="0" applyNumberFormat="1" applyFont="1" applyFill="1" applyBorder="1"/>
    <xf numFmtId="0" fontId="44" fillId="0" borderId="0" xfId="8" applyFont="1" applyAlignment="1">
      <alignment horizontal="left" vertical="top" wrapText="1"/>
    </xf>
    <xf numFmtId="0" fontId="4" fillId="0" borderId="0" xfId="0" applyFont="1" applyAlignment="1">
      <alignment horizontal="center"/>
    </xf>
    <xf numFmtId="9" fontId="0" fillId="0" borderId="0" xfId="0" applyNumberFormat="1" applyAlignment="1">
      <alignment horizontal="center"/>
    </xf>
    <xf numFmtId="0" fontId="10" fillId="0" borderId="0" xfId="0" applyFont="1" applyAlignment="1">
      <alignment vertical="center" wrapText="1"/>
    </xf>
    <xf numFmtId="0" fontId="11" fillId="0" borderId="0" xfId="0" applyFont="1" applyAlignment="1">
      <alignment horizontal="right" wrapText="1"/>
    </xf>
    <xf numFmtId="0" fontId="11" fillId="0" borderId="0" xfId="0" applyFont="1" applyAlignment="1" applyProtection="1">
      <alignment horizontal="left"/>
      <protection locked="0"/>
    </xf>
    <xf numFmtId="0" fontId="67" fillId="10" borderId="25" xfId="0" applyFont="1" applyFill="1" applyBorder="1" applyAlignment="1">
      <alignment horizontal="center" wrapText="1"/>
    </xf>
    <xf numFmtId="0" fontId="67" fillId="0" borderId="25" xfId="0" applyFont="1" applyBorder="1" applyAlignment="1">
      <alignment horizontal="center" wrapText="1"/>
    </xf>
    <xf numFmtId="0" fontId="62" fillId="0" borderId="0" xfId="0" applyFont="1" applyAlignment="1" applyProtection="1">
      <alignment horizontal="center" vertical="top"/>
      <protection locked="0"/>
    </xf>
    <xf numFmtId="164" fontId="10" fillId="0" borderId="18" xfId="5" applyNumberFormat="1" applyFont="1" applyFill="1" applyBorder="1" applyAlignment="1" applyProtection="1">
      <alignment horizontal="right"/>
    </xf>
    <xf numFmtId="166" fontId="10" fillId="0" borderId="0" xfId="0" applyNumberFormat="1" applyFont="1"/>
    <xf numFmtId="3" fontId="10" fillId="0" borderId="0" xfId="0" applyNumberFormat="1" applyFont="1"/>
    <xf numFmtId="0" fontId="5" fillId="0" borderId="65" xfId="0" applyFont="1" applyBorder="1"/>
    <xf numFmtId="0" fontId="10" fillId="0" borderId="65" xfId="0" applyFont="1" applyBorder="1" applyAlignment="1">
      <alignment horizontal="right"/>
    </xf>
    <xf numFmtId="3" fontId="10" fillId="0" borderId="65" xfId="5" applyNumberFormat="1" applyFont="1" applyFill="1" applyBorder="1" applyProtection="1"/>
    <xf numFmtId="9" fontId="5" fillId="0" borderId="0" xfId="0" applyNumberFormat="1" applyFont="1"/>
    <xf numFmtId="4" fontId="10" fillId="0" borderId="18" xfId="5" applyNumberFormat="1" applyFont="1" applyFill="1" applyBorder="1" applyAlignment="1" applyProtection="1">
      <alignment horizontal="center"/>
    </xf>
    <xf numFmtId="4" fontId="10" fillId="0" borderId="18" xfId="5" applyNumberFormat="1" applyFont="1" applyBorder="1" applyAlignment="1" applyProtection="1">
      <alignment horizontal="center"/>
    </xf>
    <xf numFmtId="0" fontId="66" fillId="0" borderId="0" xfId="0" applyFont="1" applyAlignment="1">
      <alignment vertical="top" wrapText="1"/>
    </xf>
    <xf numFmtId="0" fontId="0" fillId="0" borderId="34" xfId="0" applyBorder="1" applyAlignment="1">
      <alignment horizontal="center"/>
    </xf>
    <xf numFmtId="0" fontId="0" fillId="0" borderId="36" xfId="0" applyBorder="1" applyAlignment="1">
      <alignment horizontal="center"/>
    </xf>
    <xf numFmtId="0" fontId="8" fillId="13" borderId="37" xfId="0" applyFont="1" applyFill="1" applyBorder="1" applyAlignment="1">
      <alignment horizontal="right" vertical="top" wrapText="1"/>
    </xf>
    <xf numFmtId="0" fontId="8" fillId="13" borderId="38" xfId="0" applyFont="1" applyFill="1" applyBorder="1" applyAlignment="1">
      <alignment horizontal="right" vertical="top" wrapText="1"/>
    </xf>
    <xf numFmtId="0" fontId="8" fillId="13" borderId="35" xfId="0" applyFont="1" applyFill="1" applyBorder="1" applyAlignment="1">
      <alignment horizontal="right" vertical="top" wrapText="1"/>
    </xf>
    <xf numFmtId="0" fontId="7" fillId="0" borderId="0" xfId="0" applyFont="1" applyAlignment="1">
      <alignment horizontal="center" wrapText="1"/>
    </xf>
    <xf numFmtId="0" fontId="7" fillId="0" borderId="0" xfId="0" applyFont="1" applyAlignment="1">
      <alignment horizontal="center"/>
    </xf>
    <xf numFmtId="0" fontId="10" fillId="0" borderId="0" xfId="0" applyFont="1" applyAlignment="1">
      <alignment horizontal="right"/>
    </xf>
    <xf numFmtId="0" fontId="10" fillId="0" borderId="13" xfId="0" applyFont="1" applyBorder="1" applyAlignment="1">
      <alignment horizontal="right"/>
    </xf>
    <xf numFmtId="0" fontId="0" fillId="0" borderId="13" xfId="0" applyBorder="1" applyAlignment="1">
      <alignment horizontal="right"/>
    </xf>
    <xf numFmtId="0" fontId="26" fillId="0" borderId="11" xfId="7" applyFill="1" applyBorder="1" applyAlignment="1" applyProtection="1">
      <alignment horizontal="left"/>
      <protection locked="0"/>
    </xf>
    <xf numFmtId="0" fontId="27"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5" fillId="0" borderId="0" xfId="0" applyFont="1" applyAlignment="1">
      <alignment horizontal="right"/>
    </xf>
    <xf numFmtId="0" fontId="10" fillId="9" borderId="37" xfId="0" applyFont="1" applyFill="1" applyBorder="1" applyAlignment="1">
      <alignment horizontal="center"/>
    </xf>
    <xf numFmtId="0" fontId="10" fillId="9" borderId="35" xfId="0" applyFont="1" applyFill="1" applyBorder="1" applyAlignment="1">
      <alignment horizontal="center"/>
    </xf>
    <xf numFmtId="0" fontId="11" fillId="0" borderId="7" xfId="0" applyFont="1" applyBorder="1" applyAlignment="1">
      <alignment horizontal="right" wrapText="1"/>
    </xf>
    <xf numFmtId="0" fontId="35" fillId="2" borderId="14" xfId="0" applyFont="1" applyFill="1" applyBorder="1" applyAlignment="1">
      <alignment horizontal="center"/>
    </xf>
    <xf numFmtId="14" fontId="11" fillId="0" borderId="11" xfId="0" applyNumberFormat="1" applyFont="1" applyBorder="1" applyAlignment="1" applyProtection="1">
      <alignment horizontal="left"/>
      <protection locked="0"/>
    </xf>
    <xf numFmtId="14" fontId="11" fillId="0" borderId="10" xfId="0" applyNumberFormat="1" applyFont="1" applyBorder="1" applyAlignment="1" applyProtection="1">
      <alignment horizontal="left"/>
      <protection locked="0"/>
    </xf>
    <xf numFmtId="14" fontId="11" fillId="0" borderId="9" xfId="0" applyNumberFormat="1" applyFont="1" applyBorder="1" applyAlignment="1" applyProtection="1">
      <alignment horizontal="left"/>
      <protection locked="0"/>
    </xf>
    <xf numFmtId="0" fontId="5" fillId="0" borderId="0" xfId="0" applyFont="1" applyAlignment="1">
      <alignment horizontal="right" wrapText="1"/>
    </xf>
    <xf numFmtId="0" fontId="54" fillId="6" borderId="11" xfId="0" applyFont="1" applyFill="1" applyBorder="1" applyAlignment="1">
      <alignment horizontal="center" vertical="top" wrapText="1"/>
    </xf>
    <xf numFmtId="0" fontId="54" fillId="6" borderId="10" xfId="0" applyFont="1" applyFill="1" applyBorder="1" applyAlignment="1">
      <alignment horizontal="center" vertical="top" wrapText="1"/>
    </xf>
    <xf numFmtId="0" fontId="54" fillId="6" borderId="9" xfId="0" applyFont="1" applyFill="1" applyBorder="1" applyAlignment="1">
      <alignment horizontal="center" vertical="top" wrapText="1"/>
    </xf>
    <xf numFmtId="165" fontId="11" fillId="0" borderId="11" xfId="0" applyNumberFormat="1" applyFont="1" applyBorder="1" applyAlignment="1" applyProtection="1">
      <alignment horizontal="left"/>
      <protection locked="0"/>
    </xf>
    <xf numFmtId="165" fontId="11" fillId="0" borderId="9" xfId="0" applyNumberFormat="1" applyFont="1" applyBorder="1" applyAlignment="1" applyProtection="1">
      <alignment horizontal="left"/>
      <protection locked="0"/>
    </xf>
    <xf numFmtId="0" fontId="5" fillId="0" borderId="2" xfId="0" applyFont="1" applyBorder="1" applyAlignment="1">
      <alignment horizontal="center" wrapText="1"/>
    </xf>
    <xf numFmtId="0" fontId="4" fillId="0" borderId="0" xfId="0" applyFont="1" applyAlignment="1">
      <alignment horizontal="right" vertical="center"/>
    </xf>
    <xf numFmtId="0" fontId="56" fillId="0" borderId="0" xfId="0" applyFont="1" applyAlignment="1">
      <alignment horizontal="lef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51" fillId="0" borderId="7" xfId="0" applyFont="1" applyBorder="1" applyAlignment="1">
      <alignment horizontal="center" wrapText="1"/>
    </xf>
    <xf numFmtId="0" fontId="10" fillId="0" borderId="0" xfId="0" applyFont="1" applyAlignment="1">
      <alignment horizontal="right" wrapText="1"/>
    </xf>
    <xf numFmtId="0" fontId="5" fillId="2" borderId="14" xfId="0" applyFont="1" applyFill="1" applyBorder="1" applyAlignment="1">
      <alignment horizontal="right"/>
    </xf>
    <xf numFmtId="0" fontId="14" fillId="0" borderId="0" xfId="0" applyFont="1" applyAlignment="1">
      <alignment horizontal="center" vertical="top"/>
    </xf>
    <xf numFmtId="0" fontId="35" fillId="7" borderId="28" xfId="0" applyFont="1" applyFill="1" applyBorder="1" applyAlignment="1">
      <alignment horizontal="center" vertical="center"/>
    </xf>
    <xf numFmtId="0" fontId="35" fillId="7" borderId="29" xfId="0" applyFont="1" applyFill="1" applyBorder="1" applyAlignment="1">
      <alignment horizontal="center" vertical="center"/>
    </xf>
    <xf numFmtId="0" fontId="39" fillId="0" borderId="0" xfId="0" applyFont="1" applyAlignment="1">
      <alignment horizontal="center" wrapText="1"/>
    </xf>
    <xf numFmtId="0" fontId="39" fillId="0" borderId="0" xfId="0" applyFont="1" applyAlignment="1">
      <alignment horizontal="center"/>
    </xf>
    <xf numFmtId="0" fontId="13" fillId="7" borderId="39" xfId="0" applyFont="1" applyFill="1" applyBorder="1" applyAlignment="1">
      <alignment horizontal="left" vertical="center" wrapText="1"/>
    </xf>
    <xf numFmtId="0" fontId="13" fillId="7" borderId="40" xfId="0" applyFont="1" applyFill="1" applyBorder="1" applyAlignment="1">
      <alignment horizontal="left" vertical="center" wrapText="1"/>
    </xf>
    <xf numFmtId="0" fontId="13" fillId="7" borderId="41" xfId="0" applyFont="1" applyFill="1" applyBorder="1" applyAlignment="1">
      <alignment horizontal="left" vertical="center" wrapText="1"/>
    </xf>
    <xf numFmtId="0" fontId="13" fillId="7" borderId="42" xfId="0" applyFont="1" applyFill="1" applyBorder="1" applyAlignment="1">
      <alignment horizontal="left" vertical="center" wrapText="1"/>
    </xf>
    <xf numFmtId="0" fontId="13" fillId="0" borderId="39"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8" fillId="13" borderId="1" xfId="0" applyFont="1" applyFill="1" applyBorder="1" applyAlignment="1">
      <alignment horizontal="right" vertical="top" wrapText="1"/>
    </xf>
    <xf numFmtId="0" fontId="8" fillId="13" borderId="2" xfId="0" applyFont="1" applyFill="1" applyBorder="1" applyAlignment="1">
      <alignment horizontal="right" vertical="top" wrapText="1"/>
    </xf>
    <xf numFmtId="0" fontId="8" fillId="13" borderId="3" xfId="0" applyFont="1" applyFill="1" applyBorder="1" applyAlignment="1">
      <alignment horizontal="right" vertical="top" wrapText="1"/>
    </xf>
    <xf numFmtId="0" fontId="8" fillId="13" borderId="6" xfId="0" applyFont="1" applyFill="1" applyBorder="1" applyAlignment="1">
      <alignment horizontal="right" vertical="top" wrapText="1"/>
    </xf>
    <xf numFmtId="0" fontId="8" fillId="13" borderId="7" xfId="0" applyFont="1" applyFill="1" applyBorder="1" applyAlignment="1">
      <alignment horizontal="right" vertical="top" wrapText="1"/>
    </xf>
    <xf numFmtId="0" fontId="8" fillId="13" borderId="8" xfId="0" applyFont="1" applyFill="1" applyBorder="1" applyAlignment="1">
      <alignment horizontal="right" vertical="top" wrapText="1"/>
    </xf>
    <xf numFmtId="0" fontId="59" fillId="0" borderId="0" xfId="0" applyFont="1" applyAlignment="1">
      <alignment horizontal="right" vertical="center"/>
    </xf>
    <xf numFmtId="0" fontId="38" fillId="3" borderId="0" xfId="0" quotePrefix="1" applyFont="1" applyFill="1" applyAlignment="1" applyProtection="1">
      <protection hidden="1"/>
    </xf>
    <xf numFmtId="0" fontId="38" fillId="5" borderId="0" xfId="0" quotePrefix="1" applyFont="1" applyFill="1" applyAlignment="1" applyProtection="1">
      <protection hidden="1"/>
    </xf>
    <xf numFmtId="0" fontId="30"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29"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7" fillId="0" borderId="0" xfId="0" applyFont="1" applyAlignment="1" applyProtection="1">
      <alignment horizontal="left" vertical="center" wrapText="1"/>
      <protection hidden="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3" borderId="4" xfId="0" applyFont="1" applyFill="1" applyBorder="1" applyAlignment="1" applyProtection="1">
      <alignment horizontal="left" vertical="top" wrapText="1"/>
      <protection locked="0"/>
    </xf>
    <xf numFmtId="0" fontId="13" fillId="3" borderId="0" xfId="0" applyFont="1" applyFill="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29" fillId="0" borderId="0" xfId="0" applyFont="1" applyAlignment="1" applyProtection="1">
      <alignment vertical="top" wrapText="1"/>
      <protection hidden="1"/>
    </xf>
    <xf numFmtId="0" fontId="30" fillId="0" borderId="0" xfId="0" quotePrefix="1" applyFont="1" applyAlignment="1" applyProtection="1">
      <alignment vertical="top" wrapText="1"/>
      <protection hidden="1"/>
    </xf>
    <xf numFmtId="0" fontId="30" fillId="0" borderId="0" xfId="0" applyFont="1" applyAlignment="1" applyProtection="1">
      <alignment vertical="top" wrapText="1"/>
      <protection hidden="1"/>
    </xf>
    <xf numFmtId="0" fontId="37" fillId="0" borderId="0" xfId="0" applyFont="1" applyAlignment="1" applyProtection="1">
      <alignment horizontal="left"/>
      <protection hidden="1"/>
    </xf>
    <xf numFmtId="0" fontId="29" fillId="0" borderId="0" xfId="0" applyFont="1" applyAlignment="1">
      <alignment horizontal="left" vertical="top" wrapText="1"/>
    </xf>
    <xf numFmtId="0" fontId="12" fillId="0" borderId="0" xfId="0" applyFont="1" applyAlignment="1">
      <alignment horizontal="left" vertical="top" wrapText="1"/>
    </xf>
    <xf numFmtId="0" fontId="38" fillId="0" borderId="59" xfId="0" applyFont="1" applyBorder="1" applyAlignment="1">
      <alignment horizontal="center" wrapText="1"/>
    </xf>
    <xf numFmtId="0" fontId="38" fillId="0" borderId="57" xfId="0" applyFont="1" applyBorder="1" applyAlignment="1">
      <alignment horizontal="center" wrapText="1"/>
    </xf>
    <xf numFmtId="0" fontId="8" fillId="0" borderId="0" xfId="0" applyFont="1" applyAlignment="1">
      <alignment vertical="top" wrapText="1"/>
    </xf>
    <xf numFmtId="0" fontId="8" fillId="0" borderId="0" xfId="0" applyFont="1" applyAlignment="1">
      <alignment horizontal="left" vertical="top" wrapText="1"/>
    </xf>
    <xf numFmtId="0" fontId="29" fillId="0" borderId="0" xfId="0" applyFont="1" applyAlignment="1">
      <alignment vertical="top" wrapText="1"/>
    </xf>
    <xf numFmtId="0" fontId="30" fillId="0" borderId="0" xfId="0" applyFont="1" applyAlignment="1">
      <alignment vertical="top" wrapText="1"/>
    </xf>
    <xf numFmtId="0" fontId="30" fillId="0" borderId="0" xfId="0" quotePrefix="1" applyFont="1" applyAlignment="1">
      <alignment vertical="top" wrapText="1"/>
    </xf>
    <xf numFmtId="0" fontId="6" fillId="2" borderId="0" xfId="0" applyFont="1" applyFill="1" applyAlignment="1">
      <alignment wrapText="1"/>
    </xf>
    <xf numFmtId="0" fontId="15" fillId="0" borderId="12" xfId="0" applyFont="1" applyBorder="1" applyAlignment="1">
      <alignment horizontal="center"/>
    </xf>
    <xf numFmtId="0" fontId="8" fillId="0" borderId="0" xfId="0" applyFont="1" applyAlignment="1"/>
    <xf numFmtId="0" fontId="30" fillId="0" borderId="0" xfId="0" applyFont="1" applyAlignment="1">
      <alignment vertical="top"/>
    </xf>
    <xf numFmtId="0" fontId="30" fillId="18" borderId="0" xfId="0" applyFont="1" applyFill="1" applyAlignment="1">
      <alignment horizontal="center" vertical="top" wrapText="1"/>
    </xf>
    <xf numFmtId="0" fontId="17" fillId="2" borderId="0" xfId="0" applyFont="1" applyFill="1" applyAlignment="1">
      <alignment horizontal="center" wrapText="1"/>
    </xf>
    <xf numFmtId="0" fontId="17" fillId="2" borderId="63" xfId="0" applyFont="1" applyFill="1" applyBorder="1" applyAlignment="1">
      <alignment horizontal="center" wrapText="1"/>
    </xf>
    <xf numFmtId="0" fontId="19" fillId="2" borderId="0" xfId="0" applyFont="1" applyFill="1" applyAlignment="1">
      <alignment horizontal="center" wrapText="1"/>
    </xf>
    <xf numFmtId="0" fontId="19" fillId="2" borderId="63" xfId="0" applyFont="1" applyFill="1" applyBorder="1" applyAlignment="1">
      <alignment horizontal="center" wrapText="1"/>
    </xf>
    <xf numFmtId="0" fontId="17" fillId="2" borderId="0" xfId="0" applyFont="1" applyFill="1" applyAlignment="1">
      <alignment horizontal="center"/>
    </xf>
    <xf numFmtId="0" fontId="14" fillId="3" borderId="25" xfId="0" applyFont="1" applyFill="1" applyBorder="1" applyAlignment="1">
      <alignment horizontal="center"/>
    </xf>
    <xf numFmtId="170" fontId="37" fillId="0" borderId="24" xfId="0" applyNumberFormat="1" applyFont="1" applyBorder="1" applyAlignment="1">
      <alignment horizontal="left" vertical="center" wrapText="1"/>
    </xf>
    <xf numFmtId="0" fontId="5" fillId="0" borderId="54" xfId="0" applyFont="1" applyBorder="1" applyAlignment="1">
      <alignment horizontal="center"/>
    </xf>
    <xf numFmtId="0" fontId="5" fillId="0" borderId="55" xfId="0" applyFont="1" applyBorder="1" applyAlignment="1">
      <alignment horizontal="center"/>
    </xf>
    <xf numFmtId="0" fontId="5" fillId="0" borderId="56" xfId="0" applyFont="1" applyBorder="1" applyAlignment="1">
      <alignment horizontal="center"/>
    </xf>
    <xf numFmtId="0" fontId="14" fillId="5" borderId="25" xfId="0" applyFont="1" applyFill="1" applyBorder="1" applyAlignment="1">
      <alignment horizontal="center"/>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0" xfId="0" applyFont="1" applyBorder="1" applyAlignment="1">
      <alignment horizontal="center" wrapText="1"/>
    </xf>
  </cellXfs>
  <cellStyles count="9">
    <cellStyle name="Comma" xfId="5" builtinId="3"/>
    <cellStyle name="Ctx_Hyperlink" xfId="2" xr:uid="{00000000-0005-0000-0000-000000000000}"/>
    <cellStyle name="Currency" xfId="6" builtinId="4"/>
    <cellStyle name="Hyperlink" xfId="7" builtinId="8"/>
    <cellStyle name="Normal" xfId="0" builtinId="0"/>
    <cellStyle name="Normal 2" xfId="1" xr:uid="{00000000-0005-0000-0000-000003000000}"/>
    <cellStyle name="Normal 2 2" xfId="3" xr:uid="{00000000-0005-0000-0000-000004000000}"/>
    <cellStyle name="Normal 2 2 13" xfId="8" xr:uid="{F32B2153-22B7-4E91-88B0-D7DB07F39AD6}"/>
    <cellStyle name="Normal 4" xfId="4" xr:uid="{83C831A9-361B-4E6C-A127-D12DE2544369}"/>
  </cellStyles>
  <dxfs count="278">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border>
        <left/>
        <right/>
        <top/>
        <bottom/>
      </border>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theme="1"/>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7" tint="0.79998168889431442"/>
        </patternFill>
      </fill>
    </dxf>
    <dxf>
      <fill>
        <patternFill>
          <bgColor theme="1"/>
        </patternFill>
      </fill>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1"/>
        </patternFill>
      </fill>
    </dxf>
    <dxf>
      <fill>
        <patternFill>
          <bgColor theme="1"/>
        </patternFill>
      </fill>
    </dxf>
    <dxf>
      <fill>
        <patternFill>
          <bgColor rgb="FFFFF2CC"/>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rgb="FFFF0000"/>
        </patternFill>
      </fill>
    </dxf>
    <dxf>
      <font>
        <color theme="0"/>
      </font>
      <fill>
        <patternFill patternType="none">
          <bgColor auto="1"/>
        </patternFill>
      </fill>
    </dxf>
    <dxf>
      <font>
        <color theme="1"/>
      </font>
      <fill>
        <patternFill>
          <bgColor theme="7" tint="0.79998168889431442"/>
        </patternFill>
      </fill>
    </dxf>
    <dxf>
      <font>
        <color theme="0"/>
      </font>
      <fill>
        <patternFill>
          <bgColor theme="0"/>
        </patternFill>
      </fill>
    </dxf>
    <dxf>
      <font>
        <color theme="0"/>
      </font>
      <fill>
        <patternFill>
          <bgColor theme="0"/>
        </patternFill>
      </fill>
    </dxf>
    <dxf>
      <font>
        <color auto="1"/>
      </font>
      <fill>
        <patternFill>
          <bgColor theme="7" tint="0.79998168889431442"/>
        </patternFill>
      </fill>
    </dxf>
    <dxf>
      <fill>
        <patternFill>
          <bgColor theme="7" tint="0.79998168889431442"/>
        </patternFill>
      </fill>
    </dxf>
    <dxf>
      <font>
        <color theme="0"/>
      </font>
      <fill>
        <patternFill patternType="solid">
          <bgColor theme="0"/>
        </patternFill>
      </fill>
    </dxf>
    <dxf>
      <fill>
        <patternFill>
          <bgColor theme="7" tint="0.79998168889431442"/>
        </patternFill>
      </fill>
    </dxf>
    <dxf>
      <font>
        <color rgb="FF00B050"/>
      </font>
    </dxf>
    <dxf>
      <font>
        <color rgb="FFFF0000"/>
      </font>
    </dxf>
    <dxf>
      <font>
        <color rgb="FF00B050"/>
      </font>
    </dxf>
    <dxf>
      <fill>
        <patternFill patternType="none">
          <bgColor auto="1"/>
        </patternFill>
      </fill>
    </dxf>
    <dxf>
      <fill>
        <patternFill patternType="none">
          <bgColor auto="1"/>
        </patternFill>
      </fill>
    </dxf>
    <dxf>
      <font>
        <color rgb="FF00B050"/>
      </font>
    </dxf>
    <dxf>
      <font>
        <color rgb="FFFF0000"/>
      </font>
    </dxf>
    <dxf>
      <font>
        <color rgb="FFFF0000"/>
      </font>
    </dxf>
    <dxf>
      <font>
        <color rgb="FF00B050"/>
      </font>
    </dxf>
    <dxf>
      <font>
        <color rgb="FF00B05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s>
  <tableStyles count="0" defaultTableStyle="TableStyleMedium2" defaultPivotStyle="PivotStyleLight16"/>
  <colors>
    <mruColors>
      <color rgb="FF000000"/>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1312118</xdr:colOff>
      <xdr:row>0</xdr:row>
      <xdr:rowOff>136074</xdr:rowOff>
    </xdr:from>
    <xdr:to>
      <xdr:col>7</xdr:col>
      <xdr:colOff>1466764</xdr:colOff>
      <xdr:row>3</xdr:row>
      <xdr:rowOff>84874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61" t="15944" r="5045" b="18687"/>
        <a:stretch/>
      </xdr:blipFill>
      <xdr:spPr>
        <a:xfrm>
          <a:off x="4150179" y="136074"/>
          <a:ext cx="2799184" cy="677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12</xdr:col>
      <xdr:colOff>266700</xdr:colOff>
      <xdr:row>44</xdr:row>
      <xdr:rowOff>104775</xdr:rowOff>
    </xdr:to>
    <xdr:pic>
      <xdr:nvPicPr>
        <xdr:cNvPr id="8" name="Picture 7">
          <a:extLst>
            <a:ext uri="{FF2B5EF4-FFF2-40B4-BE49-F238E27FC236}">
              <a16:creationId xmlns:a16="http://schemas.microsoft.com/office/drawing/2014/main" id="{5E30468E-CD12-47A4-9F84-BEFBCDDFCE7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281"/>
        <a:stretch/>
      </xdr:blipFill>
      <xdr:spPr>
        <a:xfrm>
          <a:off x="47625" y="28575"/>
          <a:ext cx="7534275" cy="845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358364</xdr:colOff>
      <xdr:row>11</xdr:row>
      <xdr:rowOff>56590</xdr:rowOff>
    </xdr:from>
    <xdr:to>
      <xdr:col>25</xdr:col>
      <xdr:colOff>211878</xdr:colOff>
      <xdr:row>17</xdr:row>
      <xdr:rowOff>22307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4277" t="7172" b="15504"/>
        <a:stretch/>
      </xdr:blipFill>
      <xdr:spPr>
        <a:xfrm>
          <a:off x="10692989" y="56590"/>
          <a:ext cx="4232686" cy="1230425"/>
        </a:xfrm>
        <a:prstGeom prst="rect">
          <a:avLst/>
        </a:prstGeom>
      </xdr:spPr>
    </xdr:pic>
    <xdr:clientData/>
  </xdr:twoCellAnchor>
  <xdr:twoCellAnchor editAs="oneCell">
    <xdr:from>
      <xdr:col>15</xdr:col>
      <xdr:colOff>484680</xdr:colOff>
      <xdr:row>28</xdr:row>
      <xdr:rowOff>18825</xdr:rowOff>
    </xdr:from>
    <xdr:to>
      <xdr:col>24</xdr:col>
      <xdr:colOff>346446</xdr:colOff>
      <xdr:row>39</xdr:row>
      <xdr:rowOff>141378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a:srcRect t="10564"/>
        <a:stretch/>
      </xdr:blipFill>
      <xdr:spPr>
        <a:xfrm>
          <a:off x="9514380" y="3466875"/>
          <a:ext cx="5448709" cy="2449829"/>
        </a:xfrm>
        <a:prstGeom prst="rect">
          <a:avLst/>
        </a:prstGeom>
      </xdr:spPr>
    </xdr:pic>
    <xdr:clientData/>
  </xdr:twoCellAnchor>
  <xdr:twoCellAnchor>
    <xdr:from>
      <xdr:col>22</xdr:col>
      <xdr:colOff>511903</xdr:colOff>
      <xdr:row>27</xdr:row>
      <xdr:rowOff>182899</xdr:rowOff>
    </xdr:from>
    <xdr:to>
      <xdr:col>23</xdr:col>
      <xdr:colOff>399508</xdr:colOff>
      <xdr:row>28</xdr:row>
      <xdr:rowOff>203722</xdr:rowOff>
    </xdr:to>
    <xdr:sp macro="" textlink="">
      <xdr:nvSpPr>
        <xdr:cNvPr id="5" name="Callout: Bent Line 4">
          <a:extLst>
            <a:ext uri="{FF2B5EF4-FFF2-40B4-BE49-F238E27FC236}">
              <a16:creationId xmlns:a16="http://schemas.microsoft.com/office/drawing/2014/main" id="{00000000-0008-0000-0200-000005000000}"/>
            </a:ext>
          </a:extLst>
        </xdr:cNvPr>
        <xdr:cNvSpPr/>
      </xdr:nvSpPr>
      <xdr:spPr>
        <a:xfrm>
          <a:off x="13761178" y="3421399"/>
          <a:ext cx="497205" cy="230373"/>
        </a:xfrm>
        <a:prstGeom prst="borderCallout2">
          <a:avLst>
            <a:gd name="adj1" fmla="val 18750"/>
            <a:gd name="adj2" fmla="val -8333"/>
            <a:gd name="adj3" fmla="val 18750"/>
            <a:gd name="adj4" fmla="val -16667"/>
            <a:gd name="adj5" fmla="val 293369"/>
            <a:gd name="adj6" fmla="val -95629"/>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900">
              <a:solidFill>
                <a:sysClr val="windowText" lastClr="000000"/>
              </a:solidFill>
              <a:latin typeface="Segoe UI" panose="020B0502040204020203" pitchFamily="34" charset="0"/>
              <a:cs typeface="Segoe UI" panose="020B0502040204020203" pitchFamily="34" charset="0"/>
            </a:rPr>
            <a:t>Cell D9</a:t>
          </a:r>
        </a:p>
      </xdr:txBody>
    </xdr:sp>
    <xdr:clientData/>
  </xdr:twoCellAnchor>
  <xdr:twoCellAnchor>
    <xdr:from>
      <xdr:col>24</xdr:col>
      <xdr:colOff>211456</xdr:colOff>
      <xdr:row>27</xdr:row>
      <xdr:rowOff>172859</xdr:rowOff>
    </xdr:from>
    <xdr:to>
      <xdr:col>25</xdr:col>
      <xdr:colOff>133847</xdr:colOff>
      <xdr:row>29</xdr:row>
      <xdr:rowOff>9608</xdr:rowOff>
    </xdr:to>
    <xdr:sp macro="" textlink="">
      <xdr:nvSpPr>
        <xdr:cNvPr id="6" name="Callout: Bent Line 5">
          <a:extLst>
            <a:ext uri="{FF2B5EF4-FFF2-40B4-BE49-F238E27FC236}">
              <a16:creationId xmlns:a16="http://schemas.microsoft.com/office/drawing/2014/main" id="{00000000-0008-0000-0200-000006000000}"/>
            </a:ext>
          </a:extLst>
        </xdr:cNvPr>
        <xdr:cNvSpPr/>
      </xdr:nvSpPr>
      <xdr:spPr>
        <a:xfrm>
          <a:off x="14300173" y="3535598"/>
          <a:ext cx="535304" cy="250880"/>
        </a:xfrm>
        <a:prstGeom prst="borderCallout2">
          <a:avLst>
            <a:gd name="adj1" fmla="val 18750"/>
            <a:gd name="adj2" fmla="val -8333"/>
            <a:gd name="adj3" fmla="val 18750"/>
            <a:gd name="adj4" fmla="val -16667"/>
            <a:gd name="adj5" fmla="val 260395"/>
            <a:gd name="adj6" fmla="val -132634"/>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900">
              <a:solidFill>
                <a:sysClr val="windowText" lastClr="000000"/>
              </a:solidFill>
              <a:latin typeface="Segoe UI" panose="020B0502040204020203" pitchFamily="34" charset="0"/>
              <a:cs typeface="Segoe UI" panose="020B0502040204020203" pitchFamily="34" charset="0"/>
            </a:rPr>
            <a:t>Cell D10</a:t>
          </a:r>
        </a:p>
      </xdr:txBody>
    </xdr:sp>
    <xdr:clientData/>
  </xdr:twoCellAnchor>
  <xdr:twoCellAnchor>
    <xdr:from>
      <xdr:col>25</xdr:col>
      <xdr:colOff>245746</xdr:colOff>
      <xdr:row>32</xdr:row>
      <xdr:rowOff>114300</xdr:rowOff>
    </xdr:from>
    <xdr:to>
      <xdr:col>26</xdr:col>
      <xdr:colOff>571500</xdr:colOff>
      <xdr:row>33</xdr:row>
      <xdr:rowOff>152400</xdr:rowOff>
    </xdr:to>
    <xdr:sp macro="" textlink="">
      <xdr:nvSpPr>
        <xdr:cNvPr id="7" name="Callout: Bent Line 6">
          <a:extLst>
            <a:ext uri="{FF2B5EF4-FFF2-40B4-BE49-F238E27FC236}">
              <a16:creationId xmlns:a16="http://schemas.microsoft.com/office/drawing/2014/main" id="{00000000-0008-0000-0200-000007000000}"/>
            </a:ext>
          </a:extLst>
        </xdr:cNvPr>
        <xdr:cNvSpPr/>
      </xdr:nvSpPr>
      <xdr:spPr>
        <a:xfrm>
          <a:off x="16064573" y="3418742"/>
          <a:ext cx="933889" cy="250581"/>
        </a:xfrm>
        <a:prstGeom prst="borderCallout2">
          <a:avLst>
            <a:gd name="adj1" fmla="val 18750"/>
            <a:gd name="adj2" fmla="val -8333"/>
            <a:gd name="adj3" fmla="val 18750"/>
            <a:gd name="adj4" fmla="val -16667"/>
            <a:gd name="adj5" fmla="val 288816"/>
            <a:gd name="adj6" fmla="val -565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900">
              <a:solidFill>
                <a:sysClr val="windowText" lastClr="000000"/>
              </a:solidFill>
              <a:latin typeface="Segoe UI" panose="020B0502040204020203" pitchFamily="34" charset="0"/>
              <a:cs typeface="Segoe UI" panose="020B0502040204020203" pitchFamily="34" charset="0"/>
            </a:rPr>
            <a:t>Sum in Cell D12</a:t>
          </a:r>
        </a:p>
      </xdr:txBody>
    </xdr:sp>
    <xdr:clientData/>
  </xdr:twoCellAnchor>
  <xdr:twoCellAnchor>
    <xdr:from>
      <xdr:col>24</xdr:col>
      <xdr:colOff>41413</xdr:colOff>
      <xdr:row>36</xdr:row>
      <xdr:rowOff>32845</xdr:rowOff>
    </xdr:from>
    <xdr:to>
      <xdr:col>24</xdr:col>
      <xdr:colOff>339587</xdr:colOff>
      <xdr:row>37</xdr:row>
      <xdr:rowOff>57150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059585" y="5110655"/>
          <a:ext cx="298174" cy="2345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47624</xdr:colOff>
      <xdr:row>33</xdr:row>
      <xdr:rowOff>714</xdr:rowOff>
    </xdr:from>
    <xdr:to>
      <xdr:col>21</xdr:col>
      <xdr:colOff>135253</xdr:colOff>
      <xdr:row>34</xdr:row>
      <xdr:rowOff>38815</xdr:rowOff>
    </xdr:to>
    <xdr:sp macro="" textlink="">
      <xdr:nvSpPr>
        <xdr:cNvPr id="9" name="Callout: Bent Line 8">
          <a:extLst>
            <a:ext uri="{FF2B5EF4-FFF2-40B4-BE49-F238E27FC236}">
              <a16:creationId xmlns:a16="http://schemas.microsoft.com/office/drawing/2014/main" id="{00000000-0008-0000-0200-000009000000}"/>
            </a:ext>
          </a:extLst>
        </xdr:cNvPr>
        <xdr:cNvSpPr/>
      </xdr:nvSpPr>
      <xdr:spPr>
        <a:xfrm>
          <a:off x="12230099" y="4486989"/>
          <a:ext cx="544829" cy="247651"/>
        </a:xfrm>
        <a:prstGeom prst="borderCallout2">
          <a:avLst>
            <a:gd name="adj1" fmla="val 16334"/>
            <a:gd name="adj2" fmla="val 107747"/>
            <a:gd name="adj3" fmla="val 16334"/>
            <a:gd name="adj4" fmla="val 130109"/>
            <a:gd name="adj5" fmla="val -64828"/>
            <a:gd name="adj6" fmla="val 163478"/>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900">
              <a:solidFill>
                <a:sysClr val="windowText" lastClr="000000"/>
              </a:solidFill>
              <a:latin typeface="Segoe UI" panose="020B0502040204020203" pitchFamily="34" charset="0"/>
              <a:cs typeface="Segoe UI" panose="020B0502040204020203" pitchFamily="34" charset="0"/>
            </a:rPr>
            <a:t>Cell D16</a:t>
          </a:r>
        </a:p>
      </xdr:txBody>
    </xdr:sp>
    <xdr:clientData/>
  </xdr:twoCellAnchor>
  <xdr:twoCellAnchor>
    <xdr:from>
      <xdr:col>21</xdr:col>
      <xdr:colOff>325063</xdr:colOff>
      <xdr:row>31</xdr:row>
      <xdr:rowOff>0</xdr:rowOff>
    </xdr:from>
    <xdr:to>
      <xdr:col>22</xdr:col>
      <xdr:colOff>7190</xdr:colOff>
      <xdr:row>31</xdr:row>
      <xdr:rowOff>93668</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13771488" y="3044406"/>
          <a:ext cx="293164" cy="936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339610</xdr:colOff>
      <xdr:row>31</xdr:row>
      <xdr:rowOff>115019</xdr:rowOff>
    </xdr:from>
    <xdr:to>
      <xdr:col>21</xdr:col>
      <xdr:colOff>611037</xdr:colOff>
      <xdr:row>32</xdr:row>
      <xdr:rowOff>12469</xdr:rowOff>
    </xdr:to>
    <xdr:sp macro="" textlink="">
      <xdr:nvSpPr>
        <xdr:cNvPr id="11" name="Rectangle 10">
          <a:extLst>
            <a:ext uri="{FF2B5EF4-FFF2-40B4-BE49-F238E27FC236}">
              <a16:creationId xmlns:a16="http://schemas.microsoft.com/office/drawing/2014/main" id="{00000000-0008-0000-0200-00000B000000}"/>
            </a:ext>
          </a:extLst>
        </xdr:cNvPr>
        <xdr:cNvSpPr/>
      </xdr:nvSpPr>
      <xdr:spPr>
        <a:xfrm>
          <a:off x="13786035" y="3159425"/>
          <a:ext cx="271427" cy="1059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404548</xdr:colOff>
      <xdr:row>31</xdr:row>
      <xdr:rowOff>0</xdr:rowOff>
    </xdr:from>
    <xdr:to>
      <xdr:col>23</xdr:col>
      <xdr:colOff>100009</xdr:colOff>
      <xdr:row>31</xdr:row>
      <xdr:rowOff>97478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13267439" y="4191000"/>
          <a:ext cx="308374" cy="974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401843</xdr:colOff>
      <xdr:row>31</xdr:row>
      <xdr:rowOff>123301</xdr:rowOff>
    </xdr:from>
    <xdr:to>
      <xdr:col>23</xdr:col>
      <xdr:colOff>60596</xdr:colOff>
      <xdr:row>32</xdr:row>
      <xdr:rowOff>19065</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3264734" y="4314301"/>
          <a:ext cx="271666" cy="1028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303629</xdr:colOff>
      <xdr:row>33</xdr:row>
      <xdr:rowOff>123250</xdr:rowOff>
    </xdr:from>
    <xdr:to>
      <xdr:col>22</xdr:col>
      <xdr:colOff>227344</xdr:colOff>
      <xdr:row>34</xdr:row>
      <xdr:rowOff>155635</xdr:rowOff>
    </xdr:to>
    <xdr:sp macro="" textlink="">
      <xdr:nvSpPr>
        <xdr:cNvPr id="14" name="Callout: Bent Line 13">
          <a:extLst>
            <a:ext uri="{FF2B5EF4-FFF2-40B4-BE49-F238E27FC236}">
              <a16:creationId xmlns:a16="http://schemas.microsoft.com/office/drawing/2014/main" id="{00000000-0008-0000-0200-00000E000000}"/>
            </a:ext>
          </a:extLst>
        </xdr:cNvPr>
        <xdr:cNvSpPr/>
      </xdr:nvSpPr>
      <xdr:spPr>
        <a:xfrm>
          <a:off x="12553607" y="4728380"/>
          <a:ext cx="536628" cy="239451"/>
        </a:xfrm>
        <a:prstGeom prst="borderCallout2">
          <a:avLst>
            <a:gd name="adj1" fmla="val 16334"/>
            <a:gd name="adj2" fmla="val 107747"/>
            <a:gd name="adj3" fmla="val 16334"/>
            <a:gd name="adj4" fmla="val 130109"/>
            <a:gd name="adj5" fmla="val -123908"/>
            <a:gd name="adj6" fmla="val 17091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900">
              <a:solidFill>
                <a:sysClr val="windowText" lastClr="000000"/>
              </a:solidFill>
              <a:latin typeface="Segoe UI" panose="020B0502040204020203" pitchFamily="34" charset="0"/>
              <a:cs typeface="Segoe UI" panose="020B0502040204020203" pitchFamily="34" charset="0"/>
            </a:rPr>
            <a:t>Cell D17</a:t>
          </a:r>
        </a:p>
      </xdr:txBody>
    </xdr:sp>
    <xdr:clientData/>
  </xdr:twoCellAnchor>
  <xdr:twoCellAnchor>
    <xdr:from>
      <xdr:col>25</xdr:col>
      <xdr:colOff>56859</xdr:colOff>
      <xdr:row>39</xdr:row>
      <xdr:rowOff>134929</xdr:rowOff>
    </xdr:from>
    <xdr:to>
      <xdr:col>26</xdr:col>
      <xdr:colOff>391201</xdr:colOff>
      <xdr:row>40</xdr:row>
      <xdr:rowOff>129953</xdr:rowOff>
    </xdr:to>
    <xdr:sp macro="" textlink="">
      <xdr:nvSpPr>
        <xdr:cNvPr id="15" name="Callout: Bent Line 14">
          <a:extLst>
            <a:ext uri="{FF2B5EF4-FFF2-40B4-BE49-F238E27FC236}">
              <a16:creationId xmlns:a16="http://schemas.microsoft.com/office/drawing/2014/main" id="{00000000-0008-0000-0200-00000F000000}"/>
            </a:ext>
          </a:extLst>
        </xdr:cNvPr>
        <xdr:cNvSpPr/>
      </xdr:nvSpPr>
      <xdr:spPr>
        <a:xfrm>
          <a:off x="14685945" y="5843360"/>
          <a:ext cx="945256" cy="205231"/>
        </a:xfrm>
        <a:prstGeom prst="borderCallout2">
          <a:avLst>
            <a:gd name="adj1" fmla="val 18750"/>
            <a:gd name="adj2" fmla="val -8333"/>
            <a:gd name="adj3" fmla="val 18750"/>
            <a:gd name="adj4" fmla="val -16667"/>
            <a:gd name="adj5" fmla="val -124929"/>
            <a:gd name="adj6" fmla="val -3004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ctr"/>
        <a:lstStyle/>
        <a:p>
          <a:pPr algn="ctr"/>
          <a:r>
            <a:rPr lang="en-US" sz="900">
              <a:solidFill>
                <a:sysClr val="windowText" lastClr="000000"/>
              </a:solidFill>
              <a:latin typeface="Segoe UI" panose="020B0502040204020203" pitchFamily="34" charset="0"/>
              <a:cs typeface="Segoe UI" panose="020B0502040204020203" pitchFamily="34" charset="0"/>
            </a:rPr>
            <a:t>Sum in Cell D18</a:t>
          </a:r>
        </a:p>
      </xdr:txBody>
    </xdr:sp>
    <xdr:clientData/>
  </xdr:twoCellAnchor>
  <xdr:twoCellAnchor>
    <xdr:from>
      <xdr:col>24</xdr:col>
      <xdr:colOff>74544</xdr:colOff>
      <xdr:row>37</xdr:row>
      <xdr:rowOff>165866</xdr:rowOff>
    </xdr:from>
    <xdr:to>
      <xdr:col>24</xdr:col>
      <xdr:colOff>360625</xdr:colOff>
      <xdr:row>38</xdr:row>
      <xdr:rowOff>203966</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4092716" y="5453883"/>
          <a:ext cx="286081" cy="2483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333113</xdr:colOff>
      <xdr:row>31</xdr:row>
      <xdr:rowOff>0</xdr:rowOff>
    </xdr:from>
    <xdr:to>
      <xdr:col>15</xdr:col>
      <xdr:colOff>250770</xdr:colOff>
      <xdr:row>31</xdr:row>
      <xdr:rowOff>171797</xdr:rowOff>
    </xdr:to>
    <xdr:sp macro="" textlink="">
      <xdr:nvSpPr>
        <xdr:cNvPr id="17" name="Callout: Bent Line 16">
          <a:extLst>
            <a:ext uri="{FF2B5EF4-FFF2-40B4-BE49-F238E27FC236}">
              <a16:creationId xmlns:a16="http://schemas.microsoft.com/office/drawing/2014/main" id="{00000000-0008-0000-0200-000011000000}"/>
            </a:ext>
          </a:extLst>
        </xdr:cNvPr>
        <xdr:cNvSpPr/>
      </xdr:nvSpPr>
      <xdr:spPr>
        <a:xfrm>
          <a:off x="8826785" y="4131879"/>
          <a:ext cx="489157" cy="171797"/>
        </a:xfrm>
        <a:prstGeom prst="borderCallout2">
          <a:avLst>
            <a:gd name="adj1" fmla="val 15176"/>
            <a:gd name="adj2" fmla="val 106410"/>
            <a:gd name="adj3" fmla="val 15090"/>
            <a:gd name="adj4" fmla="val 129369"/>
            <a:gd name="adj5" fmla="val 33322"/>
            <a:gd name="adj6" fmla="val 162203"/>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ctr"/>
        <a:lstStyle/>
        <a:p>
          <a:pPr algn="ctr"/>
          <a:r>
            <a:rPr lang="en-US" sz="900">
              <a:solidFill>
                <a:sysClr val="windowText" lastClr="000000"/>
              </a:solidFill>
              <a:latin typeface="Segoe UI" panose="020B0502040204020203" pitchFamily="34" charset="0"/>
              <a:cs typeface="Segoe UI" panose="020B0502040204020203" pitchFamily="34" charset="0"/>
            </a:rPr>
            <a:t>Area 1</a:t>
          </a:r>
        </a:p>
      </xdr:txBody>
    </xdr:sp>
    <xdr:clientData/>
  </xdr:twoCellAnchor>
  <xdr:twoCellAnchor>
    <xdr:from>
      <xdr:col>14</xdr:col>
      <xdr:colOff>333113</xdr:colOff>
      <xdr:row>32</xdr:row>
      <xdr:rowOff>59402</xdr:rowOff>
    </xdr:from>
    <xdr:to>
      <xdr:col>15</xdr:col>
      <xdr:colOff>250250</xdr:colOff>
      <xdr:row>33</xdr:row>
      <xdr:rowOff>93866</xdr:rowOff>
    </xdr:to>
    <xdr:sp macro="" textlink="">
      <xdr:nvSpPr>
        <xdr:cNvPr id="18" name="Callout: Bent Line 17">
          <a:extLst>
            <a:ext uri="{FF2B5EF4-FFF2-40B4-BE49-F238E27FC236}">
              <a16:creationId xmlns:a16="http://schemas.microsoft.com/office/drawing/2014/main" id="{00000000-0008-0000-0200-000012000000}"/>
            </a:ext>
          </a:extLst>
        </xdr:cNvPr>
        <xdr:cNvSpPr/>
      </xdr:nvSpPr>
      <xdr:spPr>
        <a:xfrm>
          <a:off x="8826785" y="4401488"/>
          <a:ext cx="488637" cy="244671"/>
        </a:xfrm>
        <a:prstGeom prst="borderCallout2">
          <a:avLst>
            <a:gd name="adj1" fmla="val 15176"/>
            <a:gd name="adj2" fmla="val 106410"/>
            <a:gd name="adj3" fmla="val 15090"/>
            <a:gd name="adj4" fmla="val 129369"/>
            <a:gd name="adj5" fmla="val -32575"/>
            <a:gd name="adj6" fmla="val 16689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ctr"/>
        <a:lstStyle/>
        <a:p>
          <a:pPr algn="ctr"/>
          <a:r>
            <a:rPr lang="en-US" sz="900">
              <a:solidFill>
                <a:sysClr val="windowText" lastClr="000000"/>
              </a:solidFill>
              <a:latin typeface="Segoe UI" panose="020B0502040204020203" pitchFamily="34" charset="0"/>
              <a:cs typeface="Segoe UI" panose="020B0502040204020203" pitchFamily="34" charset="0"/>
            </a:rPr>
            <a:t>Area 2</a:t>
          </a:r>
        </a:p>
      </xdr:txBody>
    </xdr:sp>
    <xdr:clientData/>
  </xdr:twoCellAnchor>
  <xdr:twoCellAnchor>
    <xdr:from>
      <xdr:col>14</xdr:col>
      <xdr:colOff>317216</xdr:colOff>
      <xdr:row>38</xdr:row>
      <xdr:rowOff>18511</xdr:rowOff>
    </xdr:from>
    <xdr:to>
      <xdr:col>15</xdr:col>
      <xdr:colOff>247427</xdr:colOff>
      <xdr:row>39</xdr:row>
      <xdr:rowOff>20069</xdr:rowOff>
    </xdr:to>
    <xdr:sp macro="" textlink="">
      <xdr:nvSpPr>
        <xdr:cNvPr id="24" name="Callout: Bent Line 23">
          <a:extLst>
            <a:ext uri="{FF2B5EF4-FFF2-40B4-BE49-F238E27FC236}">
              <a16:creationId xmlns:a16="http://schemas.microsoft.com/office/drawing/2014/main" id="{00000000-0008-0000-0200-000018000000}"/>
            </a:ext>
          </a:extLst>
        </xdr:cNvPr>
        <xdr:cNvSpPr/>
      </xdr:nvSpPr>
      <xdr:spPr>
        <a:xfrm>
          <a:off x="8810888" y="5621839"/>
          <a:ext cx="501711" cy="211764"/>
        </a:xfrm>
        <a:prstGeom prst="borderCallout2">
          <a:avLst>
            <a:gd name="adj1" fmla="val 15176"/>
            <a:gd name="adj2" fmla="val 106410"/>
            <a:gd name="adj3" fmla="val 15090"/>
            <a:gd name="adj4" fmla="val 129369"/>
            <a:gd name="adj5" fmla="val -29056"/>
            <a:gd name="adj6" fmla="val 164841"/>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ctr"/>
        <a:lstStyle/>
        <a:p>
          <a:pPr algn="ctr"/>
          <a:r>
            <a:rPr lang="en-US" sz="900">
              <a:solidFill>
                <a:sysClr val="windowText" lastClr="000000"/>
              </a:solidFill>
              <a:latin typeface="Segoe UI" panose="020B0502040204020203" pitchFamily="34" charset="0"/>
              <a:cs typeface="Segoe UI" panose="020B0502040204020203" pitchFamily="34" charset="0"/>
            </a:rPr>
            <a:t>Area 2</a:t>
          </a:r>
        </a:p>
      </xdr:txBody>
    </xdr:sp>
    <xdr:clientData/>
  </xdr:twoCellAnchor>
  <xdr:twoCellAnchor>
    <xdr:from>
      <xdr:col>14</xdr:col>
      <xdr:colOff>325690</xdr:colOff>
      <xdr:row>35</xdr:row>
      <xdr:rowOff>93000</xdr:rowOff>
    </xdr:from>
    <xdr:to>
      <xdr:col>15</xdr:col>
      <xdr:colOff>246073</xdr:colOff>
      <xdr:row>36</xdr:row>
      <xdr:rowOff>116034</xdr:rowOff>
    </xdr:to>
    <xdr:sp macro="" textlink="">
      <xdr:nvSpPr>
        <xdr:cNvPr id="25" name="Callout: Bent Line 24">
          <a:extLst>
            <a:ext uri="{FF2B5EF4-FFF2-40B4-BE49-F238E27FC236}">
              <a16:creationId xmlns:a16="http://schemas.microsoft.com/office/drawing/2014/main" id="{00000000-0008-0000-0200-000019000000}"/>
            </a:ext>
          </a:extLst>
        </xdr:cNvPr>
        <xdr:cNvSpPr/>
      </xdr:nvSpPr>
      <xdr:spPr>
        <a:xfrm>
          <a:off x="8819362" y="5065707"/>
          <a:ext cx="491883" cy="233241"/>
        </a:xfrm>
        <a:prstGeom prst="borderCallout2">
          <a:avLst>
            <a:gd name="adj1" fmla="val 15176"/>
            <a:gd name="adj2" fmla="val 106410"/>
            <a:gd name="adj3" fmla="val 15090"/>
            <a:gd name="adj4" fmla="val 129369"/>
            <a:gd name="adj5" fmla="val 40970"/>
            <a:gd name="adj6" fmla="val 164986"/>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ctr"/>
        <a:lstStyle/>
        <a:p>
          <a:pPr algn="ctr"/>
          <a:r>
            <a:rPr lang="en-US" sz="900">
              <a:solidFill>
                <a:sysClr val="windowText" lastClr="000000"/>
              </a:solidFill>
              <a:latin typeface="Segoe UI" panose="020B0502040204020203" pitchFamily="34" charset="0"/>
              <a:cs typeface="Segoe UI" panose="020B0502040204020203" pitchFamily="34" charset="0"/>
            </a:rPr>
            <a:t>Area 1</a:t>
          </a:r>
        </a:p>
      </xdr:txBody>
    </xdr:sp>
    <xdr:clientData/>
  </xdr:twoCellAnchor>
  <xdr:twoCellAnchor editAs="oneCell">
    <xdr:from>
      <xdr:col>24</xdr:col>
      <xdr:colOff>537419</xdr:colOff>
      <xdr:row>16</xdr:row>
      <xdr:rowOff>99495</xdr:rowOff>
    </xdr:from>
    <xdr:to>
      <xdr:col>34</xdr:col>
      <xdr:colOff>271335</xdr:colOff>
      <xdr:row>22</xdr:row>
      <xdr:rowOff>124075</xdr:rowOff>
    </xdr:to>
    <xdr:pic>
      <xdr:nvPicPr>
        <xdr:cNvPr id="26" name="Pictur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3"/>
        <a:stretch>
          <a:fillRect/>
        </a:stretch>
      </xdr:blipFill>
      <xdr:spPr>
        <a:xfrm>
          <a:off x="15385836" y="3666078"/>
          <a:ext cx="5840499" cy="12628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12</xdr:col>
      <xdr:colOff>257175</xdr:colOff>
      <xdr:row>44</xdr:row>
      <xdr:rowOff>104775</xdr:rowOff>
    </xdr:to>
    <xdr:pic>
      <xdr:nvPicPr>
        <xdr:cNvPr id="3" name="Picture 2">
          <a:extLst>
            <a:ext uri="{FF2B5EF4-FFF2-40B4-BE49-F238E27FC236}">
              <a16:creationId xmlns:a16="http://schemas.microsoft.com/office/drawing/2014/main" id="{FA89E9DF-13EE-4686-B77A-C22024A6938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281"/>
        <a:stretch/>
      </xdr:blipFill>
      <xdr:spPr>
        <a:xfrm>
          <a:off x="38100" y="28575"/>
          <a:ext cx="7534275" cy="8458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22860</xdr:colOff>
      <xdr:row>10</xdr:row>
      <xdr:rowOff>0</xdr:rowOff>
    </xdr:from>
    <xdr:to>
      <xdr:col>16</xdr:col>
      <xdr:colOff>548933</xdr:colOff>
      <xdr:row>16</xdr:row>
      <xdr:rowOff>77714</xdr:rowOff>
    </xdr:to>
    <xdr:pic>
      <xdr:nvPicPr>
        <xdr:cNvPr id="2" name="Picture 1">
          <a:extLst>
            <a:ext uri="{FF2B5EF4-FFF2-40B4-BE49-F238E27FC236}">
              <a16:creationId xmlns:a16="http://schemas.microsoft.com/office/drawing/2014/main" id="{E8AAE5EC-0AAD-49D8-99D7-84A9B907AFD0}"/>
            </a:ext>
          </a:extLst>
        </xdr:cNvPr>
        <xdr:cNvPicPr>
          <a:picLocks noChangeAspect="1"/>
        </xdr:cNvPicPr>
      </xdr:nvPicPr>
      <xdr:blipFill>
        <a:blip xmlns:r="http://schemas.openxmlformats.org/officeDocument/2006/relationships" r:embed="rId1"/>
        <a:stretch>
          <a:fillRect/>
        </a:stretch>
      </xdr:blipFill>
      <xdr:spPr>
        <a:xfrm>
          <a:off x="6518910" y="419100"/>
          <a:ext cx="3574073" cy="1220714"/>
        </a:xfrm>
        <a:prstGeom prst="rect">
          <a:avLst/>
        </a:prstGeom>
        <a:ln w="12700">
          <a:solidFill>
            <a:schemeClr val="tx1"/>
          </a:solidFill>
        </a:ln>
      </xdr:spPr>
    </xdr:pic>
    <xdr:clientData/>
  </xdr:twoCellAnchor>
  <xdr:twoCellAnchor editAs="oneCell">
    <xdr:from>
      <xdr:col>11</xdr:col>
      <xdr:colOff>95251</xdr:colOff>
      <xdr:row>25</xdr:row>
      <xdr:rowOff>57374</xdr:rowOff>
    </xdr:from>
    <xdr:to>
      <xdr:col>16</xdr:col>
      <xdr:colOff>593478</xdr:colOff>
      <xdr:row>40</xdr:row>
      <xdr:rowOff>17145</xdr:rowOff>
    </xdr:to>
    <xdr:pic>
      <xdr:nvPicPr>
        <xdr:cNvPr id="3" name="Picture 2">
          <a:extLst>
            <a:ext uri="{FF2B5EF4-FFF2-40B4-BE49-F238E27FC236}">
              <a16:creationId xmlns:a16="http://schemas.microsoft.com/office/drawing/2014/main" id="{D20B99A0-B189-48F1-BB11-757D9AC5DE1E}"/>
            </a:ext>
          </a:extLst>
        </xdr:cNvPr>
        <xdr:cNvPicPr>
          <a:picLocks noChangeAspect="1"/>
        </xdr:cNvPicPr>
      </xdr:nvPicPr>
      <xdr:blipFill>
        <a:blip xmlns:r="http://schemas.openxmlformats.org/officeDocument/2006/relationships" r:embed="rId2"/>
        <a:stretch>
          <a:fillRect/>
        </a:stretch>
      </xdr:blipFill>
      <xdr:spPr>
        <a:xfrm>
          <a:off x="6591301" y="3619724"/>
          <a:ext cx="3546227" cy="2817271"/>
        </a:xfrm>
        <a:prstGeom prst="rect">
          <a:avLst/>
        </a:prstGeom>
        <a:ln w="12700">
          <a:solidFill>
            <a:schemeClr val="tx1"/>
          </a:solidFill>
        </a:ln>
      </xdr:spPr>
    </xdr:pic>
    <xdr:clientData/>
  </xdr:twoCellAnchor>
  <xdr:twoCellAnchor editAs="oneCell">
    <xdr:from>
      <xdr:col>11</xdr:col>
      <xdr:colOff>121360</xdr:colOff>
      <xdr:row>39</xdr:row>
      <xdr:rowOff>129652</xdr:rowOff>
    </xdr:from>
    <xdr:to>
      <xdr:col>17</xdr:col>
      <xdr:colOff>530004</xdr:colOff>
      <xdr:row>51</xdr:row>
      <xdr:rowOff>19386</xdr:rowOff>
    </xdr:to>
    <xdr:pic>
      <xdr:nvPicPr>
        <xdr:cNvPr id="4" name="Picture 3">
          <a:extLst>
            <a:ext uri="{FF2B5EF4-FFF2-40B4-BE49-F238E27FC236}">
              <a16:creationId xmlns:a16="http://schemas.microsoft.com/office/drawing/2014/main" id="{A364C620-869B-4B95-9446-185F9EFCB2D1}"/>
            </a:ext>
          </a:extLst>
        </xdr:cNvPr>
        <xdr:cNvPicPr>
          <a:picLocks noChangeAspect="1"/>
        </xdr:cNvPicPr>
      </xdr:nvPicPr>
      <xdr:blipFill>
        <a:blip xmlns:r="http://schemas.openxmlformats.org/officeDocument/2006/relationships" r:embed="rId3"/>
        <a:stretch>
          <a:fillRect/>
        </a:stretch>
      </xdr:blipFill>
      <xdr:spPr>
        <a:xfrm>
          <a:off x="6617410" y="6625702"/>
          <a:ext cx="4066244" cy="2175734"/>
        </a:xfrm>
        <a:prstGeom prst="rect">
          <a:avLst/>
        </a:prstGeom>
        <a:ln w="12700">
          <a:solidFill>
            <a:schemeClr val="tx1"/>
          </a:solidFill>
        </a:ln>
      </xdr:spPr>
    </xdr:pic>
    <xdr:clientData/>
  </xdr:twoCellAnchor>
  <xdr:twoCellAnchor editAs="oneCell">
    <xdr:from>
      <xdr:col>13</xdr:col>
      <xdr:colOff>114300</xdr:colOff>
      <xdr:row>15</xdr:row>
      <xdr:rowOff>26670</xdr:rowOff>
    </xdr:from>
    <xdr:to>
      <xdr:col>18</xdr:col>
      <xdr:colOff>132334</xdr:colOff>
      <xdr:row>25</xdr:row>
      <xdr:rowOff>34896</xdr:rowOff>
    </xdr:to>
    <xdr:pic>
      <xdr:nvPicPr>
        <xdr:cNvPr id="5" name="Picture 4">
          <a:extLst>
            <a:ext uri="{FF2B5EF4-FFF2-40B4-BE49-F238E27FC236}">
              <a16:creationId xmlns:a16="http://schemas.microsoft.com/office/drawing/2014/main" id="{A2745C68-5915-45B2-B0C8-9B333BECEEB5}"/>
            </a:ext>
          </a:extLst>
        </xdr:cNvPr>
        <xdr:cNvPicPr>
          <a:picLocks noChangeAspect="1"/>
        </xdr:cNvPicPr>
      </xdr:nvPicPr>
      <xdr:blipFill>
        <a:blip xmlns:r="http://schemas.openxmlformats.org/officeDocument/2006/relationships" r:embed="rId4"/>
        <a:stretch>
          <a:fillRect/>
        </a:stretch>
      </xdr:blipFill>
      <xdr:spPr>
        <a:xfrm>
          <a:off x="7791450" y="1493520"/>
          <a:ext cx="3066034" cy="1913226"/>
        </a:xfrm>
        <a:prstGeom prst="rect">
          <a:avLst/>
        </a:prstGeom>
        <a:ln w="12700">
          <a:solidFill>
            <a:schemeClr val="tx1"/>
          </a:solidFill>
        </a:ln>
      </xdr:spPr>
    </xdr:pic>
    <xdr:clientData/>
  </xdr:twoCellAnchor>
  <xdr:twoCellAnchor editAs="oneCell">
    <xdr:from>
      <xdr:col>0</xdr:col>
      <xdr:colOff>422350</xdr:colOff>
      <xdr:row>20</xdr:row>
      <xdr:rowOff>26334</xdr:rowOff>
    </xdr:from>
    <xdr:to>
      <xdr:col>9</xdr:col>
      <xdr:colOff>59233</xdr:colOff>
      <xdr:row>24</xdr:row>
      <xdr:rowOff>131266</xdr:rowOff>
    </xdr:to>
    <xdr:pic>
      <xdr:nvPicPr>
        <xdr:cNvPr id="6" name="Picture 5">
          <a:extLst>
            <a:ext uri="{FF2B5EF4-FFF2-40B4-BE49-F238E27FC236}">
              <a16:creationId xmlns:a16="http://schemas.microsoft.com/office/drawing/2014/main" id="{22D2C95B-1D19-4A95-8865-BD319180D9BA}"/>
            </a:ext>
          </a:extLst>
        </xdr:cNvPr>
        <xdr:cNvPicPr>
          <a:picLocks noChangeAspect="1"/>
        </xdr:cNvPicPr>
      </xdr:nvPicPr>
      <xdr:blipFill rotWithShape="1">
        <a:blip xmlns:r="http://schemas.openxmlformats.org/officeDocument/2006/relationships" r:embed="rId5"/>
        <a:srcRect t="24146"/>
        <a:stretch/>
      </xdr:blipFill>
      <xdr:spPr>
        <a:xfrm>
          <a:off x="422350" y="2540934"/>
          <a:ext cx="5123283" cy="866932"/>
        </a:xfrm>
        <a:prstGeom prst="rect">
          <a:avLst/>
        </a:prstGeom>
        <a:ln>
          <a:solidFill>
            <a:schemeClr val="tx1"/>
          </a:solidFill>
        </a:ln>
      </xdr:spPr>
    </xdr:pic>
    <xdr:clientData/>
  </xdr:twoCellAnchor>
  <xdr:twoCellAnchor editAs="oneCell">
    <xdr:from>
      <xdr:col>3</xdr:col>
      <xdr:colOff>163158</xdr:colOff>
      <xdr:row>24</xdr:row>
      <xdr:rowOff>208767</xdr:rowOff>
    </xdr:from>
    <xdr:to>
      <xdr:col>4</xdr:col>
      <xdr:colOff>567967</xdr:colOff>
      <xdr:row>37</xdr:row>
      <xdr:rowOff>189717</xdr:rowOff>
    </xdr:to>
    <xdr:pic>
      <xdr:nvPicPr>
        <xdr:cNvPr id="7" name="Picture 6">
          <a:extLst>
            <a:ext uri="{FF2B5EF4-FFF2-40B4-BE49-F238E27FC236}">
              <a16:creationId xmlns:a16="http://schemas.microsoft.com/office/drawing/2014/main" id="{353B6B63-7400-4650-979F-4CEA6D41EA9D}"/>
            </a:ext>
          </a:extLst>
        </xdr:cNvPr>
        <xdr:cNvPicPr>
          <a:picLocks noChangeAspect="1"/>
        </xdr:cNvPicPr>
      </xdr:nvPicPr>
      <xdr:blipFill>
        <a:blip xmlns:r="http://schemas.openxmlformats.org/officeDocument/2006/relationships" r:embed="rId6"/>
        <a:stretch>
          <a:fillRect/>
        </a:stretch>
      </xdr:blipFill>
      <xdr:spPr>
        <a:xfrm>
          <a:off x="1934808" y="3561567"/>
          <a:ext cx="1014409" cy="2476500"/>
        </a:xfrm>
        <a:prstGeom prst="rect">
          <a:avLst/>
        </a:prstGeom>
        <a:ln>
          <a:solidFill>
            <a:schemeClr val="tx1"/>
          </a:solidFill>
        </a:ln>
      </xdr:spPr>
    </xdr:pic>
    <xdr:clientData/>
  </xdr:twoCellAnchor>
  <xdr:twoCellAnchor editAs="oneCell">
    <xdr:from>
      <xdr:col>5</xdr:col>
      <xdr:colOff>95250</xdr:colOff>
      <xdr:row>42</xdr:row>
      <xdr:rowOff>149434</xdr:rowOff>
    </xdr:from>
    <xdr:to>
      <xdr:col>7</xdr:col>
      <xdr:colOff>525780</xdr:colOff>
      <xdr:row>49</xdr:row>
      <xdr:rowOff>158446</xdr:rowOff>
    </xdr:to>
    <xdr:pic>
      <xdr:nvPicPr>
        <xdr:cNvPr id="8" name="Picture 7">
          <a:extLst>
            <a:ext uri="{FF2B5EF4-FFF2-40B4-BE49-F238E27FC236}">
              <a16:creationId xmlns:a16="http://schemas.microsoft.com/office/drawing/2014/main" id="{009043CE-0450-47D9-8CF3-936ADD3AEF0E}"/>
            </a:ext>
          </a:extLst>
        </xdr:cNvPr>
        <xdr:cNvPicPr>
          <a:picLocks noChangeAspect="1"/>
        </xdr:cNvPicPr>
      </xdr:nvPicPr>
      <xdr:blipFill>
        <a:blip xmlns:r="http://schemas.openxmlformats.org/officeDocument/2006/relationships" r:embed="rId7"/>
        <a:stretch>
          <a:fillRect/>
        </a:stretch>
      </xdr:blipFill>
      <xdr:spPr>
        <a:xfrm>
          <a:off x="3048000" y="7274134"/>
          <a:ext cx="1649730" cy="1342512"/>
        </a:xfrm>
        <a:prstGeom prst="rect">
          <a:avLst/>
        </a:prstGeom>
      </xdr:spPr>
    </xdr:pic>
    <xdr:clientData/>
  </xdr:twoCellAnchor>
  <xdr:twoCellAnchor editAs="oneCell">
    <xdr:from>
      <xdr:col>11</xdr:col>
      <xdr:colOff>28574</xdr:colOff>
      <xdr:row>0</xdr:row>
      <xdr:rowOff>171449</xdr:rowOff>
    </xdr:from>
    <xdr:to>
      <xdr:col>17</xdr:col>
      <xdr:colOff>227419</xdr:colOff>
      <xdr:row>9</xdr:row>
      <xdr:rowOff>85724</xdr:rowOff>
    </xdr:to>
    <xdr:pic>
      <xdr:nvPicPr>
        <xdr:cNvPr id="11" name="Picture 10">
          <a:extLst>
            <a:ext uri="{FF2B5EF4-FFF2-40B4-BE49-F238E27FC236}">
              <a16:creationId xmlns:a16="http://schemas.microsoft.com/office/drawing/2014/main" id="{E0F30AE7-CFDD-4B94-9F0E-04FFDBDF6F14}"/>
            </a:ext>
          </a:extLst>
        </xdr:cNvPr>
        <xdr:cNvPicPr>
          <a:picLocks noChangeAspect="1"/>
        </xdr:cNvPicPr>
      </xdr:nvPicPr>
      <xdr:blipFill>
        <a:blip xmlns:r="http://schemas.openxmlformats.org/officeDocument/2006/relationships" r:embed="rId8"/>
        <a:stretch>
          <a:fillRect/>
        </a:stretch>
      </xdr:blipFill>
      <xdr:spPr>
        <a:xfrm>
          <a:off x="6734174" y="171449"/>
          <a:ext cx="3856445" cy="1800225"/>
        </a:xfrm>
        <a:prstGeom prst="rect">
          <a:avLst/>
        </a:prstGeom>
        <a:ln w="12700">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B5" totalsRowShown="0">
  <autoFilter ref="B2:B5" xr:uid="{00000000-0009-0000-0100-000001000000}"/>
  <sortState xmlns:xlrd2="http://schemas.microsoft.com/office/spreadsheetml/2017/richdata2" ref="B3:B4">
    <sortCondition ref="B4"/>
  </sortState>
  <tableColumns count="1">
    <tableColumn id="1" xr3:uid="{00000000-0010-0000-0000-000001000000}" name="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cusonenergy.com/business/catalog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tint="-0.249977111117893"/>
  </sheetPr>
  <dimension ref="A1:AP128"/>
  <sheetViews>
    <sheetView showGridLines="0" tabSelected="1" zoomScale="90" zoomScaleNormal="90" workbookViewId="0">
      <selection activeCell="L19" sqref="L19"/>
    </sheetView>
  </sheetViews>
  <sheetFormatPr defaultColWidth="8.85546875" defaultRowHeight="15" x14ac:dyDescent="0.25"/>
  <cols>
    <col min="1" max="1" width="2" customWidth="1"/>
    <col min="2" max="2" width="12.140625" customWidth="1"/>
    <col min="3" max="3" width="16.85546875" customWidth="1"/>
    <col min="4" max="4" width="11.5703125" customWidth="1"/>
    <col min="5" max="5" width="24" customWidth="1"/>
    <col min="6" max="6" width="0.85546875" customWidth="1"/>
    <col min="7" max="7" width="14.7109375" customWidth="1"/>
    <col min="8" max="8" width="22.85546875" customWidth="1"/>
    <col min="9" max="9" width="11.7109375" customWidth="1"/>
    <col min="10" max="10" width="13.85546875" customWidth="1"/>
    <col min="11" max="11" width="11.28515625" customWidth="1"/>
    <col min="12" max="12" width="25.85546875" customWidth="1"/>
    <col min="13" max="13" width="2.7109375" customWidth="1"/>
    <col min="14" max="14" width="17.7109375" hidden="1" customWidth="1"/>
    <col min="15" max="15" width="22.140625" hidden="1" customWidth="1"/>
    <col min="16" max="16" width="16.140625" hidden="1" customWidth="1"/>
    <col min="17" max="17" width="28.42578125" hidden="1" customWidth="1"/>
    <col min="18" max="18" width="22.42578125" hidden="1" customWidth="1"/>
    <col min="19" max="19" width="13.85546875" hidden="1" customWidth="1"/>
    <col min="20" max="20" width="32.7109375" hidden="1" customWidth="1"/>
    <col min="21" max="21" width="16.7109375" hidden="1" customWidth="1"/>
    <col min="22" max="22" width="13.7109375" hidden="1" customWidth="1"/>
    <col min="23" max="23" width="12.7109375" hidden="1" customWidth="1"/>
    <col min="24" max="24" width="13.28515625" hidden="1" customWidth="1"/>
    <col min="25" max="25" width="11.85546875" hidden="1" customWidth="1"/>
    <col min="26" max="26" width="19" hidden="1" customWidth="1"/>
    <col min="27" max="27" width="36.42578125" hidden="1" customWidth="1"/>
    <col min="28" max="28" width="9.7109375" hidden="1" customWidth="1"/>
    <col min="29" max="29" width="34.7109375" hidden="1" customWidth="1"/>
    <col min="30" max="30" width="18.7109375" hidden="1" customWidth="1"/>
    <col min="31" max="32" width="10.5703125" hidden="1" customWidth="1"/>
    <col min="33" max="33" width="15.28515625" hidden="1" customWidth="1"/>
    <col min="34" max="41" width="8.85546875" customWidth="1"/>
  </cols>
  <sheetData>
    <row r="1" spans="2:42" ht="20.100000000000001" customHeight="1" x14ac:dyDescent="0.3">
      <c r="B1" s="297" t="s">
        <v>0</v>
      </c>
      <c r="C1" s="297"/>
      <c r="D1" s="297"/>
      <c r="N1" s="176" t="s">
        <v>1</v>
      </c>
      <c r="O1" s="176" t="s">
        <v>1</v>
      </c>
      <c r="P1" s="176" t="s">
        <v>1</v>
      </c>
      <c r="Q1" s="176" t="s">
        <v>1</v>
      </c>
      <c r="R1" s="176" t="s">
        <v>1</v>
      </c>
      <c r="S1" s="176" t="s">
        <v>1</v>
      </c>
      <c r="T1" s="176" t="s">
        <v>1</v>
      </c>
      <c r="U1" s="176" t="s">
        <v>1</v>
      </c>
      <c r="V1" s="176" t="s">
        <v>1</v>
      </c>
      <c r="W1" s="176" t="s">
        <v>1</v>
      </c>
      <c r="X1" s="176" t="s">
        <v>1</v>
      </c>
      <c r="Y1" s="176" t="s">
        <v>1</v>
      </c>
      <c r="Z1" s="176" t="s">
        <v>1</v>
      </c>
      <c r="AA1" s="176" t="s">
        <v>1</v>
      </c>
      <c r="AB1" s="176" t="s">
        <v>1</v>
      </c>
      <c r="AC1" s="176" t="s">
        <v>1</v>
      </c>
      <c r="AD1" s="176" t="s">
        <v>1</v>
      </c>
      <c r="AE1" s="176" t="s">
        <v>1</v>
      </c>
      <c r="AF1" s="176" t="s">
        <v>1</v>
      </c>
      <c r="AG1" s="176" t="s">
        <v>1</v>
      </c>
      <c r="AH1" s="287"/>
      <c r="AI1" s="100"/>
      <c r="AJ1" s="100"/>
      <c r="AK1" s="100"/>
      <c r="AL1" s="100"/>
      <c r="AM1" s="100"/>
      <c r="AN1" s="100"/>
      <c r="AO1" s="100"/>
      <c r="AP1" s="100"/>
    </row>
    <row r="2" spans="2:42" ht="20.100000000000001" customHeight="1" x14ac:dyDescent="0.25">
      <c r="B2" s="297"/>
      <c r="C2" s="297"/>
      <c r="D2" s="29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row>
    <row r="3" spans="2:42" ht="20.100000000000001" customHeight="1" x14ac:dyDescent="0.25">
      <c r="B3" s="297"/>
      <c r="C3" s="297"/>
      <c r="D3" s="29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row>
    <row r="4" spans="2:42" ht="20.100000000000001" customHeight="1" x14ac:dyDescent="0.25">
      <c r="B4" s="297"/>
      <c r="C4" s="297"/>
      <c r="D4" s="29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row>
    <row r="5" spans="2:42" s="100" customFormat="1" ht="20.25" x14ac:dyDescent="0.35">
      <c r="B5" s="303" t="s">
        <v>2</v>
      </c>
      <c r="C5" s="303"/>
      <c r="D5" s="304"/>
      <c r="E5" s="304"/>
      <c r="F5" s="304"/>
      <c r="G5" s="304"/>
      <c r="H5" s="304"/>
      <c r="I5" s="304"/>
      <c r="J5" s="304"/>
      <c r="K5" s="304"/>
      <c r="L5" s="304"/>
      <c r="M5" s="177"/>
      <c r="N5"/>
      <c r="O5"/>
      <c r="P5"/>
      <c r="Q5"/>
      <c r="R5"/>
      <c r="S5"/>
    </row>
    <row r="6" spans="2:42" s="100" customFormat="1" ht="16.5" x14ac:dyDescent="0.3">
      <c r="O6"/>
      <c r="P6"/>
      <c r="Q6"/>
      <c r="R6"/>
      <c r="S6"/>
    </row>
    <row r="7" spans="2:42" s="100" customFormat="1" ht="16.5" customHeight="1" x14ac:dyDescent="0.3">
      <c r="B7" s="330" t="s">
        <v>3</v>
      </c>
      <c r="C7" s="330"/>
      <c r="D7" s="330"/>
      <c r="E7" s="330"/>
      <c r="F7" s="330"/>
      <c r="G7" s="330"/>
      <c r="H7" s="330"/>
      <c r="I7" s="330"/>
      <c r="J7" s="330"/>
      <c r="K7" s="330"/>
      <c r="L7" s="330"/>
      <c r="M7" s="282"/>
      <c r="O7" s="314" t="s">
        <v>4</v>
      </c>
      <c r="P7" s="315"/>
      <c r="R7" s="314" t="s">
        <v>5</v>
      </c>
      <c r="S7" s="315"/>
    </row>
    <row r="8" spans="2:42" s="100" customFormat="1" ht="16.5" customHeight="1" x14ac:dyDescent="0.3">
      <c r="B8" s="331"/>
      <c r="C8" s="331"/>
      <c r="D8" s="331"/>
      <c r="E8" s="331"/>
      <c r="F8" s="331"/>
      <c r="G8" s="331"/>
      <c r="H8" s="331"/>
      <c r="I8" s="331"/>
      <c r="J8" s="331"/>
      <c r="K8" s="331"/>
      <c r="L8" s="331"/>
      <c r="M8" s="282"/>
      <c r="O8" s="184" t="s">
        <v>6</v>
      </c>
      <c r="P8" s="185">
        <f>X71</f>
        <v>0</v>
      </c>
      <c r="Q8" s="186" t="s">
        <v>7</v>
      </c>
      <c r="R8" s="184" t="s">
        <v>6</v>
      </c>
      <c r="S8" s="185">
        <f>'FixturesByArea Individual Files'!N1091</f>
        <v>0</v>
      </c>
      <c r="T8" s="186" t="s">
        <v>7</v>
      </c>
    </row>
    <row r="9" spans="2:42" s="100" customFormat="1" ht="16.5" customHeight="1" x14ac:dyDescent="0.3">
      <c r="B9" s="331"/>
      <c r="C9" s="331"/>
      <c r="D9" s="331"/>
      <c r="E9" s="331"/>
      <c r="F9" s="331"/>
      <c r="G9" s="331"/>
      <c r="H9" s="331"/>
      <c r="I9" s="331"/>
      <c r="J9" s="331"/>
      <c r="K9" s="331"/>
      <c r="L9" s="331"/>
      <c r="M9" s="282"/>
      <c r="O9" s="184" t="s">
        <v>8</v>
      </c>
      <c r="P9" s="187">
        <v>1</v>
      </c>
      <c r="Q9" s="188"/>
      <c r="R9" s="184" t="s">
        <v>8</v>
      </c>
      <c r="S9" s="187">
        <v>1</v>
      </c>
      <c r="T9"/>
      <c r="Z9" s="195" t="s">
        <v>9</v>
      </c>
      <c r="AA9" s="196" t="s">
        <v>10</v>
      </c>
      <c r="AB9" s="197"/>
      <c r="AC9" s="197"/>
      <c r="AD9" s="197"/>
      <c r="AE9" s="197"/>
      <c r="AF9" s="198"/>
    </row>
    <row r="10" spans="2:42" s="100" customFormat="1" ht="16.5" customHeight="1" x14ac:dyDescent="0.3">
      <c r="B10" s="331"/>
      <c r="C10" s="331"/>
      <c r="D10" s="331"/>
      <c r="E10" s="331"/>
      <c r="F10" s="331"/>
      <c r="G10" s="331"/>
      <c r="H10" s="331"/>
      <c r="I10" s="331"/>
      <c r="J10" s="331"/>
      <c r="K10" s="331"/>
      <c r="L10" s="331"/>
      <c r="M10" s="282"/>
      <c r="O10" s="184" t="s">
        <v>11</v>
      </c>
      <c r="P10" s="189">
        <f>Z71</f>
        <v>0</v>
      </c>
      <c r="Q10" s="190" t="str">
        <f>"$" &amp; FIXED(LPD_IndustryStandardCostPerSqFt,2) &amp; "*sq. ft. or Tech Review override (manual entry)"</f>
        <v>$0.90*sq. ft. or Tech Review override (manual entry)</v>
      </c>
      <c r="R10" s="184" t="s">
        <v>11</v>
      </c>
      <c r="S10" s="189">
        <f>0.57*SUM(C46:C70)*'FixturesByArea Individual Files'!M1093</f>
        <v>0</v>
      </c>
      <c r="T10" s="190" t="s">
        <v>12</v>
      </c>
      <c r="Z10" s="200" t="s">
        <v>13</v>
      </c>
      <c r="AA10" s="201" t="s">
        <v>14</v>
      </c>
      <c r="AB10" s="202" t="s">
        <v>15</v>
      </c>
      <c r="AC10" s="203" t="s">
        <v>16</v>
      </c>
      <c r="AD10" s="203" t="s">
        <v>17</v>
      </c>
      <c r="AE10" s="204" t="s">
        <v>18</v>
      </c>
      <c r="AF10" s="205" t="s">
        <v>19</v>
      </c>
    </row>
    <row r="11" spans="2:42" s="100" customFormat="1" ht="16.5" customHeight="1" x14ac:dyDescent="0.3">
      <c r="B11" s="331"/>
      <c r="C11" s="331"/>
      <c r="D11" s="331"/>
      <c r="E11" s="331"/>
      <c r="F11" s="331"/>
      <c r="G11" s="331"/>
      <c r="H11" s="331"/>
      <c r="I11" s="331"/>
      <c r="J11" s="331"/>
      <c r="K11" s="331"/>
      <c r="L11" s="331"/>
      <c r="M11" s="282"/>
      <c r="O11" s="192"/>
      <c r="P11" s="193"/>
      <c r="Q11" s="194"/>
      <c r="R11" s="192"/>
      <c r="S11" s="193"/>
      <c r="T11"/>
      <c r="Z11" s="207" t="s">
        <v>20</v>
      </c>
      <c r="AA11" s="208" t="s">
        <v>14</v>
      </c>
      <c r="AB11" s="203" t="s">
        <v>15</v>
      </c>
      <c r="AC11" s="209" t="s">
        <v>16</v>
      </c>
      <c r="AD11" s="209" t="s">
        <v>17</v>
      </c>
      <c r="AE11" s="205" t="s">
        <v>18</v>
      </c>
      <c r="AF11" s="210" t="s">
        <v>19</v>
      </c>
    </row>
    <row r="12" spans="2:42" s="100" customFormat="1" ht="16.5" customHeight="1" x14ac:dyDescent="0.3">
      <c r="B12" s="331"/>
      <c r="C12" s="331"/>
      <c r="D12" s="331"/>
      <c r="E12" s="331"/>
      <c r="F12" s="331"/>
      <c r="G12" s="331"/>
      <c r="H12" s="331"/>
      <c r="I12" s="331"/>
      <c r="J12" s="331"/>
      <c r="K12" s="331"/>
      <c r="L12" s="331"/>
      <c r="M12" s="282"/>
      <c r="O12" s="184" t="s">
        <v>21</v>
      </c>
      <c r="P12" s="199">
        <f>T71</f>
        <v>0</v>
      </c>
      <c r="Q12" s="186" t="s">
        <v>22</v>
      </c>
      <c r="R12" s="184" t="s">
        <v>21</v>
      </c>
      <c r="S12" s="199">
        <f>'FixturesByArea Individual Files'!M1091</f>
        <v>0</v>
      </c>
      <c r="T12" s="186" t="s">
        <v>22</v>
      </c>
      <c r="Z12" s="200" t="s">
        <v>23</v>
      </c>
      <c r="AA12" s="201" t="s">
        <v>14</v>
      </c>
      <c r="AB12" s="202" t="s">
        <v>15</v>
      </c>
      <c r="AC12" s="202" t="s">
        <v>16</v>
      </c>
      <c r="AD12" s="202" t="s">
        <v>17</v>
      </c>
      <c r="AE12" s="205" t="s">
        <v>18</v>
      </c>
      <c r="AF12" s="205" t="s">
        <v>19</v>
      </c>
    </row>
    <row r="13" spans="2:42" s="100" customFormat="1" ht="16.5" customHeight="1" x14ac:dyDescent="0.3">
      <c r="B13" s="331"/>
      <c r="C13" s="331"/>
      <c r="D13" s="331"/>
      <c r="E13" s="331"/>
      <c r="F13" s="331"/>
      <c r="G13" s="331"/>
      <c r="H13" s="331"/>
      <c r="I13" s="331"/>
      <c r="J13" s="331"/>
      <c r="K13" s="331"/>
      <c r="L13" s="331"/>
      <c r="M13" s="282"/>
      <c r="O13" s="184" t="s">
        <v>24</v>
      </c>
      <c r="P13" s="206">
        <f>X71</f>
        <v>0</v>
      </c>
      <c r="Q13" s="186" t="s">
        <v>22</v>
      </c>
      <c r="R13" s="184" t="s">
        <v>24</v>
      </c>
      <c r="S13" s="206">
        <f>'FixturesByArea Individual Files'!N1091</f>
        <v>0</v>
      </c>
      <c r="T13" s="186" t="s">
        <v>22</v>
      </c>
      <c r="Z13" s="207" t="s">
        <v>25</v>
      </c>
      <c r="AA13" s="208" t="s">
        <v>14</v>
      </c>
      <c r="AB13" s="209" t="s">
        <v>15</v>
      </c>
      <c r="AC13" s="203" t="s">
        <v>16</v>
      </c>
      <c r="AD13" s="203" t="s">
        <v>17</v>
      </c>
      <c r="AE13" s="205" t="s">
        <v>18</v>
      </c>
      <c r="AF13" s="210" t="s">
        <v>19</v>
      </c>
    </row>
    <row r="14" spans="2:42" s="100" customFormat="1" ht="16.5" customHeight="1" x14ac:dyDescent="0.3">
      <c r="B14" s="331"/>
      <c r="C14" s="331"/>
      <c r="D14" s="331"/>
      <c r="E14" s="331"/>
      <c r="F14" s="331"/>
      <c r="G14" s="331"/>
      <c r="H14" s="331"/>
      <c r="I14" s="331"/>
      <c r="J14" s="331"/>
      <c r="K14" s="331"/>
      <c r="L14" s="331"/>
      <c r="M14" s="282"/>
      <c r="O14" s="184" t="s">
        <v>26</v>
      </c>
      <c r="P14" s="206">
        <f>Y71</f>
        <v>0</v>
      </c>
      <c r="Q14" s="186" t="s">
        <v>22</v>
      </c>
      <c r="R14" s="184" t="s">
        <v>26</v>
      </c>
      <c r="S14" s="206">
        <f>'FixturesByArea Individual Files'!O1091</f>
        <v>0</v>
      </c>
      <c r="T14" s="186" t="s">
        <v>22</v>
      </c>
      <c r="Z14" s="200" t="s">
        <v>27</v>
      </c>
      <c r="AA14" s="215" t="s">
        <v>14</v>
      </c>
      <c r="AB14" s="203" t="s">
        <v>15</v>
      </c>
      <c r="AC14" s="203" t="s">
        <v>16</v>
      </c>
      <c r="AD14" s="203" t="s">
        <v>17</v>
      </c>
      <c r="AE14" s="205" t="s">
        <v>18</v>
      </c>
      <c r="AF14" s="205" t="s">
        <v>19</v>
      </c>
    </row>
    <row r="15" spans="2:42" s="100" customFormat="1" ht="16.5" customHeight="1" x14ac:dyDescent="0.3">
      <c r="B15" s="331"/>
      <c r="C15" s="331"/>
      <c r="D15" s="331"/>
      <c r="E15" s="331"/>
      <c r="F15" s="331"/>
      <c r="G15" s="331"/>
      <c r="H15" s="331"/>
      <c r="I15" s="331"/>
      <c r="J15" s="331"/>
      <c r="K15" s="331"/>
      <c r="L15" s="331"/>
      <c r="M15" s="282"/>
      <c r="O15" s="212"/>
      <c r="P15" s="193"/>
      <c r="Q15" s="194"/>
      <c r="R15" s="212"/>
      <c r="S15" s="193"/>
      <c r="T15" s="194"/>
      <c r="Z15" s="207"/>
      <c r="AA15" s="208" t="s">
        <v>14</v>
      </c>
      <c r="AB15" s="209" t="s">
        <v>15</v>
      </c>
      <c r="AC15" s="209" t="s">
        <v>16</v>
      </c>
      <c r="AD15" s="209" t="s">
        <v>17</v>
      </c>
      <c r="AE15" s="210" t="s">
        <v>18</v>
      </c>
      <c r="AF15" s="210" t="s">
        <v>19</v>
      </c>
    </row>
    <row r="16" spans="2:42" s="100" customFormat="1" ht="16.5" customHeight="1" x14ac:dyDescent="0.3">
      <c r="B16" s="332"/>
      <c r="C16" s="332"/>
      <c r="D16" s="332"/>
      <c r="E16" s="332"/>
      <c r="F16" s="332"/>
      <c r="G16" s="332"/>
      <c r="H16" s="332"/>
      <c r="I16" s="332"/>
      <c r="J16" s="332"/>
      <c r="K16" s="332"/>
      <c r="L16" s="332"/>
      <c r="M16" s="282"/>
      <c r="O16" s="213" t="s">
        <v>28</v>
      </c>
      <c r="P16" s="214">
        <f>L71</f>
        <v>0</v>
      </c>
      <c r="Q16" s="186" t="s">
        <v>29</v>
      </c>
      <c r="R16" s="213" t="s">
        <v>28</v>
      </c>
      <c r="S16" s="214">
        <f>'FixturesByArea Individual Files'!P1091</f>
        <v>0</v>
      </c>
      <c r="T16" s="186" t="s">
        <v>29</v>
      </c>
    </row>
    <row r="17" spans="1:33" s="100" customFormat="1" ht="16.5" customHeight="1" x14ac:dyDescent="0.3">
      <c r="B17" s="282"/>
      <c r="C17" s="282"/>
      <c r="D17" s="282"/>
      <c r="E17" s="282"/>
      <c r="F17" s="282"/>
      <c r="G17" s="282"/>
      <c r="H17" s="282"/>
      <c r="I17" s="282"/>
      <c r="J17" s="282"/>
      <c r="K17" s="282"/>
      <c r="L17" s="282"/>
      <c r="M17" s="282"/>
      <c r="O17"/>
      <c r="P17" s="216" t="str">
        <f>IF(P10&lt;P16,"Total Incentive may not exceed Measure Cost!","")</f>
        <v/>
      </c>
      <c r="Q17"/>
      <c r="R17"/>
      <c r="S17"/>
      <c r="T17"/>
    </row>
    <row r="18" spans="1:33" s="100" customFormat="1" ht="17.25" x14ac:dyDescent="0.3">
      <c r="B18" s="329" t="s">
        <v>30</v>
      </c>
      <c r="C18" s="329"/>
      <c r="D18" s="178"/>
      <c r="E18" s="178"/>
      <c r="F18" s="178"/>
      <c r="G18" s="178"/>
      <c r="H18" s="178"/>
      <c r="I18" s="178"/>
      <c r="J18" s="178"/>
      <c r="K18" s="178"/>
      <c r="L18" s="178"/>
      <c r="M18" s="178"/>
      <c r="O18" s="3" t="s">
        <v>31</v>
      </c>
      <c r="P18" s="219" t="e">
        <f>P16/(P14*0.003412)</f>
        <v>#DIV/0!</v>
      </c>
      <c r="Q18"/>
      <c r="R18" s="3" t="s">
        <v>31</v>
      </c>
      <c r="S18" s="219" t="e">
        <f>S16/(S14*0.003412)</f>
        <v>#DIV/0!</v>
      </c>
      <c r="T18"/>
    </row>
    <row r="19" spans="1:33" s="100" customFormat="1" ht="16.5" x14ac:dyDescent="0.3">
      <c r="B19" s="328" t="s">
        <v>32</v>
      </c>
      <c r="C19" s="328"/>
      <c r="D19" s="328"/>
      <c r="E19" s="328"/>
      <c r="F19" s="328"/>
      <c r="G19" s="328"/>
      <c r="H19" s="328"/>
      <c r="I19" s="328"/>
      <c r="J19" s="328"/>
      <c r="K19" s="328"/>
      <c r="L19" s="61" t="s">
        <v>33</v>
      </c>
      <c r="M19" s="61"/>
      <c r="O19"/>
      <c r="P19"/>
      <c r="Q19"/>
      <c r="R19"/>
      <c r="S19"/>
    </row>
    <row r="20" spans="1:33" s="100" customFormat="1" ht="18.600000000000001" customHeight="1" x14ac:dyDescent="0.3">
      <c r="B20" s="179"/>
      <c r="C20" s="180"/>
      <c r="D20" s="313" t="str">
        <f>IF(L19="Yes","Select 'COMcheck' from the 'I'm providing the required info via:' drop-down below and proceed",IF(L19="No","Continue to next question",IF(L19="Select Yes or No"," ")))</f>
        <v xml:space="preserve"> </v>
      </c>
      <c r="E20" s="313"/>
      <c r="F20" s="313"/>
      <c r="G20" s="313"/>
      <c r="H20" s="313"/>
      <c r="I20" s="313"/>
      <c r="J20" s="313"/>
      <c r="K20" s="313"/>
      <c r="L20" s="313"/>
      <c r="M20" s="181"/>
      <c r="O20"/>
      <c r="P20"/>
      <c r="Q20"/>
      <c r="R20"/>
      <c r="S20"/>
      <c r="AC20"/>
      <c r="AD20"/>
    </row>
    <row r="21" spans="1:33" s="100" customFormat="1" ht="20.25" x14ac:dyDescent="0.35">
      <c r="B21" s="179"/>
      <c r="C21" s="328" t="str">
        <f>IF(L19="No","Was the project overseen by a credentialed lighting designer (see list above)?",IF(L19="Yes", "",""))</f>
        <v/>
      </c>
      <c r="D21" s="328"/>
      <c r="E21" s="328"/>
      <c r="F21" s="328"/>
      <c r="G21" s="328"/>
      <c r="H21" s="328"/>
      <c r="I21" s="328"/>
      <c r="J21" s="328"/>
      <c r="K21" s="328"/>
      <c r="L21" s="61" t="s">
        <v>33</v>
      </c>
      <c r="M21" s="61"/>
      <c r="O21"/>
      <c r="P21" s="333" t="s">
        <v>34</v>
      </c>
      <c r="Q21" s="333"/>
      <c r="R21" s="333"/>
      <c r="S21" s="333"/>
      <c r="T21" s="225" t="s">
        <v>35</v>
      </c>
      <c r="U21" s="226" t="s">
        <v>36</v>
      </c>
      <c r="AC21"/>
      <c r="AD21"/>
      <c r="AE21"/>
      <c r="AF21"/>
      <c r="AG21"/>
    </row>
    <row r="22" spans="1:33" s="100" customFormat="1" ht="16.899999999999999" customHeight="1" x14ac:dyDescent="0.3">
      <c r="B22" s="179"/>
      <c r="C22" s="182"/>
      <c r="D22" s="321" t="str">
        <f>IF(L21="Yes","Select 'Individual Files' from the 'I'm providing the required info via:' drop-down below and proceed",IF(L21="No","Continue to next question",IF(L21="Select Yes or No"," ")))</f>
        <v xml:space="preserve"> </v>
      </c>
      <c r="E22" s="321"/>
      <c r="F22" s="321"/>
      <c r="G22" s="321"/>
      <c r="H22" s="321"/>
      <c r="I22" s="321"/>
      <c r="J22" s="321"/>
      <c r="K22" s="321"/>
      <c r="L22" s="321"/>
      <c r="M22" s="183"/>
      <c r="O22"/>
      <c r="P22" s="300" t="s">
        <v>37</v>
      </c>
      <c r="Q22" s="301"/>
      <c r="R22" s="301"/>
      <c r="S22" s="302"/>
      <c r="T22" s="230"/>
      <c r="U22" s="231"/>
      <c r="AC22"/>
      <c r="AD22"/>
      <c r="AE22"/>
      <c r="AF22"/>
      <c r="AG22"/>
    </row>
    <row r="23" spans="1:33" ht="14.45" customHeight="1" x14ac:dyDescent="0.3">
      <c r="A23" s="100"/>
      <c r="B23" s="179"/>
      <c r="C23" s="328" t="str">
        <f>IF(L21="No","Are ALL fixtures installed either DLC or ENERGY® STAR listed?","")</f>
        <v/>
      </c>
      <c r="D23" s="328"/>
      <c r="E23" s="328"/>
      <c r="F23" s="328"/>
      <c r="G23" s="328"/>
      <c r="H23" s="328"/>
      <c r="I23" s="328"/>
      <c r="J23" s="328"/>
      <c r="K23" s="328"/>
      <c r="L23" s="61" t="s">
        <v>33</v>
      </c>
      <c r="M23" s="61"/>
      <c r="N23" s="100"/>
      <c r="P23" s="300" t="s">
        <v>38</v>
      </c>
      <c r="Q23" s="301"/>
      <c r="R23" s="301"/>
      <c r="S23" s="302"/>
      <c r="T23" s="230"/>
      <c r="U23" s="231"/>
    </row>
    <row r="24" spans="1:33" ht="16.899999999999999" customHeight="1" x14ac:dyDescent="0.3">
      <c r="A24" s="100"/>
      <c r="B24" s="179"/>
      <c r="C24" s="100"/>
      <c r="D24" s="321" t="str">
        <f>IF(L23="Yes","Select 'Individual Files' from the 'I'm providing the required info via:' drop-down below and proceed",IF(L23="No","Project does not qualify, do not proceed",IF(L23="Select Yes or No"," ")))</f>
        <v xml:space="preserve"> </v>
      </c>
      <c r="E24" s="321"/>
      <c r="F24" s="321"/>
      <c r="G24" s="321"/>
      <c r="H24" s="321"/>
      <c r="I24" s="321"/>
      <c r="J24" s="321"/>
      <c r="K24" s="321"/>
      <c r="L24" s="321"/>
      <c r="M24" s="183"/>
      <c r="N24" s="100"/>
      <c r="P24" s="351" t="s">
        <v>39</v>
      </c>
      <c r="Q24" s="352"/>
      <c r="R24" s="352"/>
      <c r="S24" s="353"/>
      <c r="T24" s="298"/>
      <c r="U24" s="231"/>
    </row>
    <row r="25" spans="1:33" ht="16.5" x14ac:dyDescent="0.3">
      <c r="A25" s="100"/>
      <c r="C25" s="357" t="s">
        <v>40</v>
      </c>
      <c r="D25" s="357"/>
      <c r="E25" s="357"/>
      <c r="F25" s="357"/>
      <c r="G25" s="357"/>
      <c r="H25" s="357"/>
      <c r="I25" s="357"/>
      <c r="J25" s="357"/>
      <c r="K25" s="357"/>
      <c r="L25" s="69" t="s">
        <v>33</v>
      </c>
      <c r="M25" s="69"/>
      <c r="N25" s="100"/>
      <c r="P25" s="354"/>
      <c r="Q25" s="355"/>
      <c r="R25" s="355"/>
      <c r="S25" s="356"/>
      <c r="T25" s="299"/>
      <c r="U25" s="231"/>
    </row>
    <row r="26" spans="1:33" ht="16.899999999999999" customHeight="1" x14ac:dyDescent="0.3">
      <c r="A26" s="100"/>
      <c r="B26" s="178"/>
      <c r="C26" s="178"/>
      <c r="D26" s="316" t="str">
        <f>IF(AND(L25="Yes"),"Focus on Energy will contact you for more information.",IF(AND(L19="Yes",L25="Yes"),"Proceed with LPD  sections",IF(AND(L23="No",L25="Yes"),"Project does not qualify, do not proceed",IF(AND(L25="No",L23="No"),"Project does not qualify, do not proceed",IF(AND(L25="No"),"",IF(L25="Select Yes or No",""))))))</f>
        <v/>
      </c>
      <c r="E26" s="316"/>
      <c r="F26" s="316"/>
      <c r="G26" s="316"/>
      <c r="H26" s="316"/>
      <c r="I26" s="316"/>
      <c r="J26" s="316"/>
      <c r="K26" s="316"/>
      <c r="L26" s="316"/>
      <c r="M26" s="283"/>
      <c r="N26" s="100"/>
      <c r="P26" s="300" t="s">
        <v>41</v>
      </c>
      <c r="Q26" s="301"/>
      <c r="R26" s="301"/>
      <c r="S26" s="302"/>
      <c r="T26" s="230"/>
      <c r="U26" s="231"/>
    </row>
    <row r="27" spans="1:33" ht="16.899999999999999" customHeight="1" x14ac:dyDescent="0.3">
      <c r="A27" s="100"/>
      <c r="B27" s="327" t="s">
        <v>42</v>
      </c>
      <c r="C27" s="327"/>
      <c r="D27" s="327"/>
      <c r="E27" s="327"/>
      <c r="F27" s="327"/>
      <c r="G27" s="327"/>
      <c r="H27" s="327"/>
      <c r="I27" s="327"/>
      <c r="J27" s="327"/>
      <c r="K27" s="327"/>
      <c r="L27" s="327"/>
      <c r="M27" s="178"/>
      <c r="N27" s="191"/>
      <c r="P27" s="351" t="s">
        <v>43</v>
      </c>
      <c r="Q27" s="352"/>
      <c r="R27" s="352"/>
      <c r="S27" s="353"/>
      <c r="T27" s="298"/>
      <c r="U27" s="231"/>
    </row>
    <row r="28" spans="1:33" ht="16.899999999999999" customHeight="1" x14ac:dyDescent="0.3">
      <c r="A28" s="100"/>
      <c r="B28" s="305" t="s">
        <v>44</v>
      </c>
      <c r="C28" s="306"/>
      <c r="D28" s="310"/>
      <c r="E28" s="311"/>
      <c r="F28" s="311"/>
      <c r="G28" s="311"/>
      <c r="H28" s="311"/>
      <c r="I28" s="311"/>
      <c r="J28" s="311"/>
      <c r="K28" s="311"/>
      <c r="L28" s="312"/>
      <c r="M28" s="284"/>
      <c r="N28" s="100"/>
      <c r="P28" s="354"/>
      <c r="Q28" s="355"/>
      <c r="R28" s="355"/>
      <c r="S28" s="356"/>
      <c r="T28" s="299"/>
      <c r="U28" s="231"/>
    </row>
    <row r="29" spans="1:33" ht="16.899999999999999" customHeight="1" x14ac:dyDescent="0.3">
      <c r="A29" s="100"/>
      <c r="B29" s="305" t="s">
        <v>45</v>
      </c>
      <c r="C29" s="307"/>
      <c r="D29" s="310"/>
      <c r="E29" s="311"/>
      <c r="F29" s="311"/>
      <c r="G29" s="311"/>
      <c r="H29" s="311"/>
      <c r="I29" s="311"/>
      <c r="J29" s="311"/>
      <c r="K29" s="311"/>
      <c r="L29" s="312"/>
      <c r="N29" s="100"/>
      <c r="P29" s="351" t="s">
        <v>46</v>
      </c>
      <c r="Q29" s="352"/>
      <c r="R29" s="352"/>
      <c r="S29" s="353"/>
      <c r="T29" s="298"/>
      <c r="U29" s="231"/>
    </row>
    <row r="30" spans="1:33" ht="16.899999999999999" customHeight="1" x14ac:dyDescent="0.3">
      <c r="A30" s="100"/>
      <c r="B30" s="305" t="s">
        <v>47</v>
      </c>
      <c r="C30" s="307"/>
      <c r="D30" s="310"/>
      <c r="E30" s="311"/>
      <c r="F30" s="312"/>
      <c r="G30" s="211" t="s">
        <v>48</v>
      </c>
      <c r="H30" s="308"/>
      <c r="I30" s="309"/>
      <c r="J30" s="211" t="s">
        <v>49</v>
      </c>
      <c r="K30" s="325"/>
      <c r="L30" s="326"/>
      <c r="N30" s="100"/>
      <c r="P30" s="354"/>
      <c r="Q30" s="355"/>
      <c r="R30" s="355"/>
      <c r="S30" s="356"/>
      <c r="T30" s="299"/>
      <c r="U30" s="231"/>
    </row>
    <row r="31" spans="1:33" ht="16.899999999999999" customHeight="1" x14ac:dyDescent="0.3">
      <c r="A31" s="100"/>
      <c r="B31" s="305" t="s">
        <v>50</v>
      </c>
      <c r="C31" s="307"/>
      <c r="D31" s="310"/>
      <c r="E31" s="311"/>
      <c r="F31" s="311"/>
      <c r="G31" s="311"/>
      <c r="H31" s="311"/>
      <c r="I31" s="311"/>
      <c r="J31" s="311"/>
      <c r="K31" s="311"/>
      <c r="L31" s="312"/>
      <c r="N31" s="100"/>
      <c r="P31" s="300" t="s">
        <v>51</v>
      </c>
      <c r="Q31" s="301"/>
      <c r="R31" s="301"/>
      <c r="S31" s="302"/>
      <c r="T31" s="230"/>
      <c r="U31" s="231"/>
    </row>
    <row r="32" spans="1:33" ht="15" customHeight="1" x14ac:dyDescent="0.3">
      <c r="A32" s="100"/>
      <c r="B32" s="305" t="s">
        <v>52</v>
      </c>
      <c r="C32" s="307"/>
      <c r="D32" s="318"/>
      <c r="E32" s="319"/>
      <c r="F32" s="319"/>
      <c r="G32" s="319"/>
      <c r="H32" s="319"/>
      <c r="I32" s="319"/>
      <c r="J32" s="319"/>
      <c r="K32" s="319"/>
      <c r="L32" s="320"/>
      <c r="N32" s="100"/>
      <c r="P32" s="300" t="s">
        <v>53</v>
      </c>
      <c r="Q32" s="301"/>
      <c r="R32" s="301"/>
      <c r="S32" s="302"/>
      <c r="T32" s="230"/>
      <c r="U32" s="231"/>
    </row>
    <row r="33" spans="2:28" ht="16.899999999999999" customHeight="1" x14ac:dyDescent="0.25">
      <c r="B33" s="305" t="s">
        <v>54</v>
      </c>
      <c r="C33" s="307"/>
      <c r="D33" s="318"/>
      <c r="E33" s="319"/>
      <c r="F33" s="319"/>
      <c r="G33" s="319"/>
      <c r="H33" s="319"/>
      <c r="I33" s="319"/>
      <c r="J33" s="319"/>
      <c r="K33" s="319"/>
      <c r="L33" s="320"/>
      <c r="P33" s="300" t="s">
        <v>55</v>
      </c>
      <c r="Q33" s="301"/>
      <c r="R33" s="301"/>
      <c r="S33" s="302"/>
      <c r="T33" s="230"/>
      <c r="U33" s="231"/>
    </row>
    <row r="34" spans="2:28" ht="21" customHeight="1" thickBot="1" x14ac:dyDescent="0.35">
      <c r="E34" s="181"/>
      <c r="F34" s="181"/>
      <c r="G34" s="217"/>
      <c r="H34" s="218"/>
      <c r="I34" s="218"/>
      <c r="J34" s="218"/>
      <c r="K34" s="218"/>
      <c r="L34" s="218"/>
      <c r="Y34" s="100"/>
      <c r="Z34" s="100"/>
    </row>
    <row r="35" spans="2:28" ht="57.6" customHeight="1" thickBot="1" x14ac:dyDescent="0.3">
      <c r="D35" s="220" t="s">
        <v>56</v>
      </c>
      <c r="E35" s="221" t="s">
        <v>57</v>
      </c>
      <c r="G35" s="222" t="s">
        <v>58</v>
      </c>
      <c r="H35" s="223" t="s">
        <v>57</v>
      </c>
      <c r="J35" s="322" t="s">
        <v>59</v>
      </c>
      <c r="K35" s="323"/>
      <c r="L35" s="324"/>
      <c r="N35" s="224"/>
    </row>
    <row r="36" spans="2:28" ht="16.899999999999999" customHeight="1" x14ac:dyDescent="0.25">
      <c r="C36" s="227" t="s">
        <v>60</v>
      </c>
      <c r="J36" s="317" t="s">
        <v>61</v>
      </c>
      <c r="K36" s="317"/>
      <c r="L36" s="228" t="s">
        <v>62</v>
      </c>
      <c r="N36" s="229" t="s">
        <v>63</v>
      </c>
    </row>
    <row r="37" spans="2:28" ht="16.5" customHeight="1" x14ac:dyDescent="0.25">
      <c r="D37" s="232" t="s">
        <v>64</v>
      </c>
      <c r="E37" s="233" t="s">
        <v>65</v>
      </c>
      <c r="G37" s="337" t="s">
        <v>66</v>
      </c>
      <c r="H37" s="338"/>
      <c r="J37" s="335" t="s">
        <v>67</v>
      </c>
      <c r="K37" s="335"/>
      <c r="L37" s="234">
        <v>3730</v>
      </c>
      <c r="N37" s="235">
        <v>0.77</v>
      </c>
    </row>
    <row r="38" spans="2:28" ht="16.899999999999999" customHeight="1" x14ac:dyDescent="0.25">
      <c r="C38" s="236" t="str">
        <f>IF(E35="Individual Files","Corresponding Tabs:",IF(E35="COMcheck","Corresponding Tabs:",""))</f>
        <v/>
      </c>
      <c r="G38" s="341" t="s">
        <v>68</v>
      </c>
      <c r="H38" s="342"/>
      <c r="J38" s="335" t="s">
        <v>69</v>
      </c>
      <c r="K38" s="335"/>
      <c r="L38" s="234">
        <v>4745</v>
      </c>
      <c r="N38" s="235">
        <v>0.77</v>
      </c>
    </row>
    <row r="39" spans="2:28" ht="15" customHeight="1" x14ac:dyDescent="0.25">
      <c r="C39" s="237" t="str">
        <f>IF(E35="Individual Files","Sq. Ft. Area, Fixt List, Fixt by Area",IF(E35="COMcheck","As-Built COMcheck",""))</f>
        <v/>
      </c>
      <c r="G39" s="343"/>
      <c r="H39" s="344"/>
      <c r="J39" s="335" t="s">
        <v>70</v>
      </c>
      <c r="K39" s="335"/>
      <c r="L39" s="234">
        <v>4698</v>
      </c>
      <c r="N39" s="235">
        <v>0.67</v>
      </c>
    </row>
    <row r="40" spans="2:28" ht="16.899999999999999" customHeight="1" x14ac:dyDescent="0.25">
      <c r="G40" s="345"/>
      <c r="H40" s="346"/>
      <c r="J40" s="335" t="s">
        <v>71</v>
      </c>
      <c r="K40" s="335"/>
      <c r="L40" s="234">
        <v>3239</v>
      </c>
      <c r="N40" s="235">
        <v>0.64</v>
      </c>
      <c r="O40" t="s">
        <v>72</v>
      </c>
    </row>
    <row r="41" spans="2:28" ht="16.899999999999999" customHeight="1" x14ac:dyDescent="0.3">
      <c r="G41" s="347"/>
      <c r="H41" s="348"/>
      <c r="J41" s="339" t="s">
        <v>73</v>
      </c>
      <c r="K41" s="340"/>
      <c r="L41" s="340"/>
      <c r="M41" s="238"/>
      <c r="N41" s="235">
        <v>1</v>
      </c>
      <c r="O41" s="239">
        <v>8000</v>
      </c>
    </row>
    <row r="42" spans="2:28" ht="16.899999999999999" customHeight="1" x14ac:dyDescent="0.25">
      <c r="G42" s="349"/>
      <c r="H42" s="350"/>
      <c r="N42" s="235">
        <v>0</v>
      </c>
      <c r="O42" s="239">
        <v>2000</v>
      </c>
    </row>
    <row r="43" spans="2:28" ht="15" customHeight="1" x14ac:dyDescent="0.25"/>
    <row r="44" spans="2:28" ht="16.899999999999999" customHeight="1" x14ac:dyDescent="0.25">
      <c r="C44" s="336" t="s">
        <v>74</v>
      </c>
      <c r="D44" s="336"/>
      <c r="E44" s="336"/>
      <c r="F44" s="336"/>
      <c r="G44" s="336"/>
      <c r="H44" s="336"/>
      <c r="I44" s="336"/>
      <c r="J44" s="336"/>
      <c r="K44" s="336"/>
      <c r="L44" s="336"/>
    </row>
    <row r="45" spans="2:28" ht="71.25" x14ac:dyDescent="0.25">
      <c r="C45" s="240" t="s">
        <v>75</v>
      </c>
      <c r="D45" s="240" t="s">
        <v>76</v>
      </c>
      <c r="E45" s="240" t="s">
        <v>77</v>
      </c>
      <c r="F45" s="240"/>
      <c r="G45" s="240" t="s">
        <v>78</v>
      </c>
      <c r="H45" s="240" t="s">
        <v>79</v>
      </c>
      <c r="I45" s="240" t="s">
        <v>80</v>
      </c>
      <c r="J45" s="240" t="s">
        <v>81</v>
      </c>
      <c r="K45" s="240" t="s">
        <v>82</v>
      </c>
      <c r="L45" s="240" t="s">
        <v>83</v>
      </c>
      <c r="N45" s="285" t="s">
        <v>84</v>
      </c>
      <c r="O45" s="43" t="s">
        <v>85</v>
      </c>
      <c r="P45" s="286" t="s">
        <v>86</v>
      </c>
      <c r="Q45" s="286" t="s">
        <v>62</v>
      </c>
      <c r="R45" s="286" t="s">
        <v>87</v>
      </c>
      <c r="S45" s="286" t="s">
        <v>88</v>
      </c>
      <c r="T45" s="286" t="s">
        <v>89</v>
      </c>
      <c r="U45" s="286" t="s">
        <v>90</v>
      </c>
      <c r="V45" s="286" t="s">
        <v>91</v>
      </c>
      <c r="W45" s="286" t="s">
        <v>92</v>
      </c>
      <c r="X45" s="286" t="s">
        <v>93</v>
      </c>
      <c r="Y45" s="286" t="s">
        <v>94</v>
      </c>
      <c r="Z45" s="286" t="str">
        <f>"Measure Cost: $" &amp; FIXED(LPD_IndustryStandardCostPerSqFt,2) &amp; "*sq. ft. or actual"</f>
        <v>Measure Cost: $0.90*sq. ft. or actual</v>
      </c>
      <c r="AA45" s="258"/>
      <c r="AB45" s="258"/>
    </row>
    <row r="46" spans="2:28" ht="16.899999999999999" customHeight="1" x14ac:dyDescent="0.3">
      <c r="B46" s="100" t="str">
        <f>IF(C46&gt;1,"Area 1",IF(C46,"",""))</f>
        <v/>
      </c>
      <c r="C46" s="241">
        <f>IF($E$35="COMCheck",'As-Built COMcheck'!D9,IF($E$35="Individual Files",'Sq. Ft. Area Individual Files'!C11,0))</f>
        <v>0</v>
      </c>
      <c r="D46" s="242"/>
      <c r="E46" s="243">
        <f>IF($E$35="COMCheck",'As-Built COMcheck'!D10,IF($E$35="Individual Files",'FixturesByArea Individual Files'!E12,0))</f>
        <v>0</v>
      </c>
      <c r="F46" s="244"/>
      <c r="G46" s="245">
        <f>IF($E$35="COMCheck",'As-Built COMcheck'!D12,IF($E$35="Individual Files",'FixturesByArea Individual Files'!E52,0))</f>
        <v>0</v>
      </c>
      <c r="H46" s="246" t="str">
        <f t="shared" ref="H46:H70" si="0">IFERROR(ROUND(G46/C46,2),"")</f>
        <v/>
      </c>
      <c r="I46" s="243" t="str">
        <f>IFERROR(ROUND(E46-H46,2),"-")</f>
        <v>-</v>
      </c>
      <c r="J46" s="247" t="str">
        <f>IFERROR(ROUND(C46*D46*I46/1000,0),"")</f>
        <v/>
      </c>
      <c r="K46" s="248">
        <f t="shared" ref="K46:K70" si="1">LPD_Incentive_Rate</f>
        <v>0.04</v>
      </c>
      <c r="L46" s="248" t="str">
        <f>IFERROR(J46*K46,"")</f>
        <v/>
      </c>
      <c r="M46" s="254"/>
      <c r="N46" s="184" t="s">
        <v>95</v>
      </c>
      <c r="O46" s="260">
        <f>IF(D46&lt;$O$42,$N$42,IF(D46&gt;=$O$41,$N$41,VLOOKUP($H$35,$J$37:$N$40,5)))</f>
        <v>0</v>
      </c>
      <c r="P46" s="261">
        <f t="shared" ref="P46:P70" si="2">E46</f>
        <v>0</v>
      </c>
      <c r="Q46" s="262">
        <f t="shared" ref="Q46:Q70" si="3">D46</f>
        <v>0</v>
      </c>
      <c r="R46" s="262">
        <f t="shared" ref="R46:R70" si="4">C46</f>
        <v>0</v>
      </c>
      <c r="S46" s="263">
        <f>IFERROR(ROUND(P46*R46,0),"")</f>
        <v>0</v>
      </c>
      <c r="T46" s="264">
        <f t="shared" ref="T46:T70" si="5">IFERROR(IF(OR(P46="",P46="Error",G46=""),"",ROUND(W46*C46/1000*O46,4)),"")</f>
        <v>0</v>
      </c>
      <c r="U46" s="263">
        <f t="shared" ref="U46:U70" si="6">G46</f>
        <v>0</v>
      </c>
      <c r="V46" s="213">
        <f>IFERROR(ROUND(U46/R46,2),0)</f>
        <v>0</v>
      </c>
      <c r="W46" s="265">
        <f>IFERROR(ROUND(P46-V46,2),"")</f>
        <v>0</v>
      </c>
      <c r="X46" s="263">
        <f>IFERROR(ROUND(Q46*R46*W46/1000,0),"")</f>
        <v>0</v>
      </c>
      <c r="Y46" s="263">
        <f t="shared" ref="Y46:Y70" si="7">IFERROR(X46*EUL_for_LPD,"")</f>
        <v>0</v>
      </c>
      <c r="Z46" s="266">
        <f t="shared" ref="Z46:Z70" si="8">ROUND(R46*LPD_IndustryStandardCostPerSqFt,2)</f>
        <v>0</v>
      </c>
    </row>
    <row r="47" spans="2:28" ht="16.5" customHeight="1" x14ac:dyDescent="0.3">
      <c r="B47" s="100" t="str">
        <f>IF(C47&gt;1,"Area 2",IF(C47,"",""))</f>
        <v/>
      </c>
      <c r="C47" s="241">
        <f>IF($E$35="COMCheck",'As-Built COMcheck'!D16,IF($E$35="Individual Files",'Sq. Ft. Area Individual Files'!C12,0))</f>
        <v>0</v>
      </c>
      <c r="D47" s="242"/>
      <c r="E47" s="243">
        <f>IF($E$35="COMCheck",'As-Built COMcheck'!D17,IF($E$35="Individual Files",'FixturesByArea Individual Files'!E55,0))</f>
        <v>0</v>
      </c>
      <c r="F47" s="244"/>
      <c r="G47" s="245">
        <f>IF($E$35="COMCheck",'As-Built COMcheck'!D19,IF($E$35="Individual Files",'FixturesByArea Individual Files'!E95,0))</f>
        <v>0</v>
      </c>
      <c r="H47" s="246" t="str">
        <f t="shared" si="0"/>
        <v/>
      </c>
      <c r="I47" s="243" t="str">
        <f>IFERROR(ROUND(E47-H47,2),"-")</f>
        <v>-</v>
      </c>
      <c r="J47" s="247" t="str">
        <f t="shared" ref="J47:J70" si="9">IFERROR(ROUND(C47*D47*I47/1000,0),"")</f>
        <v/>
      </c>
      <c r="K47" s="248">
        <f t="shared" si="1"/>
        <v>0.04</v>
      </c>
      <c r="L47" s="248" t="str">
        <f t="shared" ref="L47:L70" si="10">IFERROR(J47*K47,"")</f>
        <v/>
      </c>
      <c r="M47" s="254"/>
      <c r="N47" s="184" t="s">
        <v>96</v>
      </c>
      <c r="O47" s="260">
        <f t="shared" ref="O47:O70" si="11">IF(D47&lt;$O$42,$N$42,IF(D47&gt;=$O$41,$N$41,VLOOKUP($H$35,$J$37:$N$40,5)))</f>
        <v>0</v>
      </c>
      <c r="P47" s="261">
        <f t="shared" si="2"/>
        <v>0</v>
      </c>
      <c r="Q47" s="262">
        <f t="shared" si="3"/>
        <v>0</v>
      </c>
      <c r="R47" s="262">
        <f t="shared" si="4"/>
        <v>0</v>
      </c>
      <c r="S47" s="263">
        <f t="shared" ref="S47:S70" si="12">IFERROR(ROUND(P47*R47,0),"")</f>
        <v>0</v>
      </c>
      <c r="T47" s="264">
        <f t="shared" si="5"/>
        <v>0</v>
      </c>
      <c r="U47" s="263">
        <f t="shared" si="6"/>
        <v>0</v>
      </c>
      <c r="V47" s="213">
        <f>IFERROR(ROUND(U47/R47,2),0)</f>
        <v>0</v>
      </c>
      <c r="W47" s="265">
        <f>IFERROR(ROUND(P47-V47,2),"")</f>
        <v>0</v>
      </c>
      <c r="X47" s="263">
        <f>IFERROR(ROUND(Q47*R47*W47/1000,0),"")</f>
        <v>0</v>
      </c>
      <c r="Y47" s="263">
        <f t="shared" si="7"/>
        <v>0</v>
      </c>
      <c r="Z47" s="266">
        <f t="shared" si="8"/>
        <v>0</v>
      </c>
    </row>
    <row r="48" spans="2:28" ht="16.899999999999999" customHeight="1" x14ac:dyDescent="0.3">
      <c r="B48" s="100" t="str">
        <f>IF(C48&gt;1,"Area 3",IF(C48,"",""))</f>
        <v/>
      </c>
      <c r="C48" s="241">
        <f>IF($E$35="COMCheck",'As-Built COMcheck'!D21,IF($E$35="Individual Files",'Sq. Ft. Area Individual Files'!C13,0))</f>
        <v>0</v>
      </c>
      <c r="D48" s="242"/>
      <c r="E48" s="243">
        <f>IF($E$35="COMCheck",'As-Built COMcheck'!D22,IF($E$35="Individual Files",'FixturesByArea Individual Files'!E98,0))</f>
        <v>0</v>
      </c>
      <c r="F48" s="244"/>
      <c r="G48" s="245">
        <f>IF($E$35="COMCheck",'As-Built COMcheck'!D24,IF($E$35="Individual Files",'FixturesByArea Individual Files'!E138,0))</f>
        <v>0</v>
      </c>
      <c r="H48" s="246" t="str">
        <f t="shared" si="0"/>
        <v/>
      </c>
      <c r="I48" s="243" t="str">
        <f t="shared" ref="I48:I70" si="13">IFERROR(ROUND(E48-H48,2),"-")</f>
        <v>-</v>
      </c>
      <c r="J48" s="247" t="str">
        <f t="shared" si="9"/>
        <v/>
      </c>
      <c r="K48" s="248">
        <f t="shared" si="1"/>
        <v>0.04</v>
      </c>
      <c r="L48" s="248" t="str">
        <f t="shared" si="10"/>
        <v/>
      </c>
      <c r="M48" s="254"/>
      <c r="N48" s="184" t="s">
        <v>97</v>
      </c>
      <c r="O48" s="260">
        <f t="shared" si="11"/>
        <v>0</v>
      </c>
      <c r="P48" s="261">
        <f t="shared" si="2"/>
        <v>0</v>
      </c>
      <c r="Q48" s="262">
        <f t="shared" si="3"/>
        <v>0</v>
      </c>
      <c r="R48" s="262">
        <f t="shared" si="4"/>
        <v>0</v>
      </c>
      <c r="S48" s="263">
        <f t="shared" si="12"/>
        <v>0</v>
      </c>
      <c r="T48" s="264">
        <f t="shared" si="5"/>
        <v>0</v>
      </c>
      <c r="U48" s="263">
        <f t="shared" si="6"/>
        <v>0</v>
      </c>
      <c r="V48" s="213">
        <f>IFERROR(ROUND(U48/R48,2),0)</f>
        <v>0</v>
      </c>
      <c r="W48" s="265">
        <f>IFERROR(ROUND(P48-V48,2),"")</f>
        <v>0</v>
      </c>
      <c r="X48" s="263">
        <f>IFERROR(ROUND(Q48*R48*W48/1000,0),"")</f>
        <v>0</v>
      </c>
      <c r="Y48" s="263">
        <f t="shared" si="7"/>
        <v>0</v>
      </c>
      <c r="Z48" s="266">
        <f t="shared" si="8"/>
        <v>0</v>
      </c>
    </row>
    <row r="49" spans="2:26" ht="16.5" x14ac:dyDescent="0.3">
      <c r="B49" s="100" t="str">
        <f>IF(C49&gt;1,"Area 4",IF(C49,"",""))</f>
        <v/>
      </c>
      <c r="C49" s="241">
        <f>IF($E$35="COMCheck",'As-Built COMcheck'!D26,IF($E$35="Individual Files",'Sq. Ft. Area Individual Files'!C14,0))</f>
        <v>0</v>
      </c>
      <c r="D49" s="242"/>
      <c r="E49" s="243">
        <f>IF($E$35="COMCheck",'As-Built COMcheck'!D27,IF($E$35="Individual Files",'FixturesByArea Individual Files'!E141,0))</f>
        <v>0</v>
      </c>
      <c r="F49" s="244"/>
      <c r="G49" s="245">
        <f>IF($E$35="COMCheck",'As-Built COMcheck'!D29,IF($E$35="Individual Files",'FixturesByArea Individual Files'!E181,0))</f>
        <v>0</v>
      </c>
      <c r="H49" s="246" t="str">
        <f t="shared" si="0"/>
        <v/>
      </c>
      <c r="I49" s="243" t="str">
        <f t="shared" si="13"/>
        <v>-</v>
      </c>
      <c r="J49" s="247" t="str">
        <f t="shared" si="9"/>
        <v/>
      </c>
      <c r="K49" s="248">
        <f t="shared" si="1"/>
        <v>0.04</v>
      </c>
      <c r="L49" s="248" t="str">
        <f t="shared" si="10"/>
        <v/>
      </c>
      <c r="M49" s="254"/>
      <c r="N49" s="184" t="s">
        <v>98</v>
      </c>
      <c r="O49" s="260">
        <f t="shared" si="11"/>
        <v>0</v>
      </c>
      <c r="P49" s="261">
        <f t="shared" si="2"/>
        <v>0</v>
      </c>
      <c r="Q49" s="262">
        <f t="shared" si="3"/>
        <v>0</v>
      </c>
      <c r="R49" s="262">
        <f t="shared" si="4"/>
        <v>0</v>
      </c>
      <c r="S49" s="263">
        <f t="shared" si="12"/>
        <v>0</v>
      </c>
      <c r="T49" s="264">
        <f t="shared" si="5"/>
        <v>0</v>
      </c>
      <c r="U49" s="263">
        <f t="shared" si="6"/>
        <v>0</v>
      </c>
      <c r="V49" s="213">
        <f>IFERROR(ROUND(U49/R49,2),0)</f>
        <v>0</v>
      </c>
      <c r="W49" s="265">
        <f>IFERROR(ROUND(P49-V49,2),"")</f>
        <v>0</v>
      </c>
      <c r="X49" s="263">
        <f>IFERROR(ROUND(Q49*R49*W49/1000,0),"")</f>
        <v>0</v>
      </c>
      <c r="Y49" s="263">
        <f t="shared" si="7"/>
        <v>0</v>
      </c>
      <c r="Z49" s="266">
        <f t="shared" si="8"/>
        <v>0</v>
      </c>
    </row>
    <row r="50" spans="2:26" ht="16.5" x14ac:dyDescent="0.3">
      <c r="B50" s="100" t="str">
        <f>IF(C50&gt;1,"Area 5",IF(C50,"",""))</f>
        <v/>
      </c>
      <c r="C50" s="241">
        <f>IF($E$35="COMCheck",'As-Built COMcheck'!D31,IF($E$35="Individual Files",'Sq. Ft. Area Individual Files'!C15,0))</f>
        <v>0</v>
      </c>
      <c r="D50" s="242"/>
      <c r="E50" s="243">
        <f>IF($E$35="COMCheck",'As-Built COMcheck'!D32,IF($E$35="Individual Files",'FixturesByArea Individual Files'!E184,0))</f>
        <v>0</v>
      </c>
      <c r="F50" s="244"/>
      <c r="G50" s="245">
        <f>IF($E$35="COMCheck",'As-Built COMcheck'!D34,IF($E$35="Individual Files",'FixturesByArea Individual Files'!E224,0))</f>
        <v>0</v>
      </c>
      <c r="H50" s="246" t="str">
        <f t="shared" si="0"/>
        <v/>
      </c>
      <c r="I50" s="243" t="str">
        <f t="shared" si="13"/>
        <v>-</v>
      </c>
      <c r="J50" s="247" t="str">
        <f t="shared" si="9"/>
        <v/>
      </c>
      <c r="K50" s="248">
        <f t="shared" si="1"/>
        <v>0.04</v>
      </c>
      <c r="L50" s="248" t="str">
        <f t="shared" si="10"/>
        <v/>
      </c>
      <c r="M50" s="254"/>
      <c r="N50" s="184" t="s">
        <v>99</v>
      </c>
      <c r="O50" s="260">
        <f t="shared" si="11"/>
        <v>0</v>
      </c>
      <c r="P50" s="261">
        <f t="shared" si="2"/>
        <v>0</v>
      </c>
      <c r="Q50" s="262">
        <f t="shared" si="3"/>
        <v>0</v>
      </c>
      <c r="R50" s="262">
        <f t="shared" si="4"/>
        <v>0</v>
      </c>
      <c r="S50" s="263">
        <f t="shared" si="12"/>
        <v>0</v>
      </c>
      <c r="T50" s="264">
        <f t="shared" si="5"/>
        <v>0</v>
      </c>
      <c r="U50" s="263">
        <f t="shared" si="6"/>
        <v>0</v>
      </c>
      <c r="V50" s="213">
        <f t="shared" ref="V50:V70" si="14">IFERROR(ROUND(U50/R50,2),0)</f>
        <v>0</v>
      </c>
      <c r="W50" s="265">
        <f t="shared" ref="W50:W70" si="15">IFERROR(ROUND(P50-V50,2),"")</f>
        <v>0</v>
      </c>
      <c r="X50" s="263">
        <f t="shared" ref="X50:X70" si="16">IFERROR(ROUND(Q50*R50*W50/1000,0),"")</f>
        <v>0</v>
      </c>
      <c r="Y50" s="263">
        <f t="shared" si="7"/>
        <v>0</v>
      </c>
      <c r="Z50" s="266">
        <f t="shared" si="8"/>
        <v>0</v>
      </c>
    </row>
    <row r="51" spans="2:26" ht="16.5" x14ac:dyDescent="0.3">
      <c r="B51" s="100" t="str">
        <f>IF(C51&gt;1,"Area 6",IF(C51,"",""))</f>
        <v/>
      </c>
      <c r="C51" s="241">
        <f>IF($E$35="COMCheck",'As-Built COMcheck'!D36,IF($E$35="Individual Files",'Sq. Ft. Area Individual Files'!C16,0))</f>
        <v>0</v>
      </c>
      <c r="D51" s="242"/>
      <c r="E51" s="243">
        <f>IF($E$35="COMCheck",'As-Built COMcheck'!D37,IF($E$35="Individual Files",'FixturesByArea Individual Files'!E227,0))</f>
        <v>0</v>
      </c>
      <c r="F51" s="244"/>
      <c r="G51" s="245">
        <f>IF($E$35="COMCheck",'As-Built COMcheck'!D39,IF($E$35="Individual Files",'FixturesByArea Individual Files'!E267,0))</f>
        <v>0</v>
      </c>
      <c r="H51" s="246" t="str">
        <f t="shared" ref="H51:H69" si="17">IFERROR(ROUND(G51/C51,2),"")</f>
        <v/>
      </c>
      <c r="I51" s="243" t="str">
        <f t="shared" si="13"/>
        <v>-</v>
      </c>
      <c r="J51" s="247" t="str">
        <f t="shared" ref="J51:J69" si="18">IFERROR(ROUND(C51*D51*I51/1000,0),"")</f>
        <v/>
      </c>
      <c r="K51" s="248">
        <f t="shared" si="1"/>
        <v>0.04</v>
      </c>
      <c r="L51" s="248" t="str">
        <f t="shared" ref="L51:L69" si="19">IFERROR(J51*K51,"")</f>
        <v/>
      </c>
      <c r="M51" s="254"/>
      <c r="N51" s="184" t="s">
        <v>100</v>
      </c>
      <c r="O51" s="260">
        <f t="shared" si="11"/>
        <v>0</v>
      </c>
      <c r="P51" s="261">
        <f t="shared" si="2"/>
        <v>0</v>
      </c>
      <c r="Q51" s="262">
        <f t="shared" si="3"/>
        <v>0</v>
      </c>
      <c r="R51" s="262">
        <f t="shared" si="4"/>
        <v>0</v>
      </c>
      <c r="S51" s="263">
        <f t="shared" si="12"/>
        <v>0</v>
      </c>
      <c r="T51" s="264">
        <f t="shared" si="5"/>
        <v>0</v>
      </c>
      <c r="U51" s="263">
        <f t="shared" si="6"/>
        <v>0</v>
      </c>
      <c r="V51" s="213">
        <f t="shared" si="14"/>
        <v>0</v>
      </c>
      <c r="W51" s="265">
        <f t="shared" si="15"/>
        <v>0</v>
      </c>
      <c r="X51" s="263">
        <f t="shared" si="16"/>
        <v>0</v>
      </c>
      <c r="Y51" s="263">
        <f t="shared" si="7"/>
        <v>0</v>
      </c>
      <c r="Z51" s="266">
        <f t="shared" si="8"/>
        <v>0</v>
      </c>
    </row>
    <row r="52" spans="2:26" ht="16.5" x14ac:dyDescent="0.3">
      <c r="B52" s="100" t="str">
        <f>IF(C52&gt;1,"Area 7",IF(C52,"",""))</f>
        <v/>
      </c>
      <c r="C52" s="241">
        <f>IF($E$35="COMCheck",'As-Built COMcheck'!D41,IF($E$35="Individual Files",'Sq. Ft. Area Individual Files'!C17,0))</f>
        <v>0</v>
      </c>
      <c r="D52" s="242"/>
      <c r="E52" s="243">
        <f>IF($E$35="COMCheck",'As-Built COMcheck'!D42,IF($E$35="Individual Files",'FixturesByArea Individual Files'!E270,0))</f>
        <v>0</v>
      </c>
      <c r="F52" s="244"/>
      <c r="G52" s="245">
        <f>IF($E$35="COMCheck",'As-Built COMcheck'!D44,IF($E$35="Individual Files",'FixturesByArea Individual Files'!E310,0))</f>
        <v>0</v>
      </c>
      <c r="H52" s="246" t="str">
        <f t="shared" si="17"/>
        <v/>
      </c>
      <c r="I52" s="243" t="str">
        <f t="shared" ref="I52:I69" si="20">IFERROR(ROUND(E52-H52,2),"-")</f>
        <v>-</v>
      </c>
      <c r="J52" s="247" t="str">
        <f t="shared" si="18"/>
        <v/>
      </c>
      <c r="K52" s="248">
        <f t="shared" si="1"/>
        <v>0.04</v>
      </c>
      <c r="L52" s="248" t="str">
        <f t="shared" si="19"/>
        <v/>
      </c>
      <c r="M52" s="254"/>
      <c r="N52" s="184" t="s">
        <v>101</v>
      </c>
      <c r="O52" s="260">
        <f t="shared" si="11"/>
        <v>0</v>
      </c>
      <c r="P52" s="261">
        <f t="shared" si="2"/>
        <v>0</v>
      </c>
      <c r="Q52" s="262">
        <f t="shared" si="3"/>
        <v>0</v>
      </c>
      <c r="R52" s="262">
        <f t="shared" si="4"/>
        <v>0</v>
      </c>
      <c r="S52" s="263">
        <f t="shared" si="12"/>
        <v>0</v>
      </c>
      <c r="T52" s="264">
        <f t="shared" si="5"/>
        <v>0</v>
      </c>
      <c r="U52" s="263">
        <f t="shared" si="6"/>
        <v>0</v>
      </c>
      <c r="V52" s="213">
        <f t="shared" si="14"/>
        <v>0</v>
      </c>
      <c r="W52" s="265">
        <f t="shared" si="15"/>
        <v>0</v>
      </c>
      <c r="X52" s="263">
        <f t="shared" si="16"/>
        <v>0</v>
      </c>
      <c r="Y52" s="263">
        <f t="shared" si="7"/>
        <v>0</v>
      </c>
      <c r="Z52" s="266">
        <f t="shared" si="8"/>
        <v>0</v>
      </c>
    </row>
    <row r="53" spans="2:26" ht="16.5" x14ac:dyDescent="0.3">
      <c r="B53" s="100" t="str">
        <f>IF(C53&gt;1,"Area 8",IF(C53,"",""))</f>
        <v/>
      </c>
      <c r="C53" s="241">
        <f>IF($E$35="COMCheck",'As-Built COMcheck'!D46,IF($E$35="Individual Files",'Sq. Ft. Area Individual Files'!C18,0))</f>
        <v>0</v>
      </c>
      <c r="D53" s="242"/>
      <c r="E53" s="243">
        <f>IF($E$35="COMCheck",'As-Built COMcheck'!D47,IF($E$35="Individual Files",'FixturesByArea Individual Files'!E313,0))</f>
        <v>0</v>
      </c>
      <c r="F53" s="244"/>
      <c r="G53" s="245">
        <f>IF($E$35="COMCheck",'As-Built COMcheck'!D49,IF($E$35="Individual Files",'FixturesByArea Individual Files'!E353,0))</f>
        <v>0</v>
      </c>
      <c r="H53" s="246" t="str">
        <f t="shared" si="17"/>
        <v/>
      </c>
      <c r="I53" s="243" t="str">
        <f t="shared" si="20"/>
        <v>-</v>
      </c>
      <c r="J53" s="247" t="str">
        <f t="shared" si="18"/>
        <v/>
      </c>
      <c r="K53" s="248">
        <f t="shared" si="1"/>
        <v>0.04</v>
      </c>
      <c r="L53" s="248" t="str">
        <f t="shared" si="19"/>
        <v/>
      </c>
      <c r="M53" s="254"/>
      <c r="N53" s="184" t="s">
        <v>102</v>
      </c>
      <c r="O53" s="260">
        <f t="shared" si="11"/>
        <v>0</v>
      </c>
      <c r="P53" s="261">
        <f t="shared" si="2"/>
        <v>0</v>
      </c>
      <c r="Q53" s="262">
        <f t="shared" si="3"/>
        <v>0</v>
      </c>
      <c r="R53" s="262">
        <f t="shared" si="4"/>
        <v>0</v>
      </c>
      <c r="S53" s="263">
        <f t="shared" si="12"/>
        <v>0</v>
      </c>
      <c r="T53" s="264">
        <f t="shared" si="5"/>
        <v>0</v>
      </c>
      <c r="U53" s="263">
        <f t="shared" si="6"/>
        <v>0</v>
      </c>
      <c r="V53" s="213">
        <f t="shared" si="14"/>
        <v>0</v>
      </c>
      <c r="W53" s="265">
        <f t="shared" si="15"/>
        <v>0</v>
      </c>
      <c r="X53" s="263">
        <f t="shared" si="16"/>
        <v>0</v>
      </c>
      <c r="Y53" s="263">
        <f t="shared" si="7"/>
        <v>0</v>
      </c>
      <c r="Z53" s="266">
        <f t="shared" si="8"/>
        <v>0</v>
      </c>
    </row>
    <row r="54" spans="2:26" ht="16.5" x14ac:dyDescent="0.3">
      <c r="B54" s="100" t="str">
        <f>IF(C54&gt;1,"Area 9",IF(C54,"",""))</f>
        <v/>
      </c>
      <c r="C54" s="241">
        <f>IF($E$35="COMCheck",'As-Built COMcheck'!D51,IF($E$35="Individual Files",'Sq. Ft. Area Individual Files'!C19,0))</f>
        <v>0</v>
      </c>
      <c r="D54" s="242"/>
      <c r="E54" s="243">
        <f>IF($E$35="COMCheck",'As-Built COMcheck'!D52,IF($E$35="Individual Files",'FixturesByArea Individual Files'!E356,0))</f>
        <v>0</v>
      </c>
      <c r="F54" s="244"/>
      <c r="G54" s="245">
        <f>IF($E$35="COMCheck",'As-Built COMcheck'!D54,IF($E$35="Individual Files",'FixturesByArea Individual Files'!E396,0))</f>
        <v>0</v>
      </c>
      <c r="H54" s="246" t="str">
        <f t="shared" si="17"/>
        <v/>
      </c>
      <c r="I54" s="243" t="str">
        <f t="shared" si="20"/>
        <v>-</v>
      </c>
      <c r="J54" s="247" t="str">
        <f t="shared" si="18"/>
        <v/>
      </c>
      <c r="K54" s="248">
        <f t="shared" si="1"/>
        <v>0.04</v>
      </c>
      <c r="L54" s="248" t="str">
        <f t="shared" si="19"/>
        <v/>
      </c>
      <c r="M54" s="254"/>
      <c r="N54" s="184" t="s">
        <v>103</v>
      </c>
      <c r="O54" s="260">
        <f t="shared" si="11"/>
        <v>0</v>
      </c>
      <c r="P54" s="261">
        <f t="shared" si="2"/>
        <v>0</v>
      </c>
      <c r="Q54" s="262">
        <f t="shared" si="3"/>
        <v>0</v>
      </c>
      <c r="R54" s="262">
        <f t="shared" si="4"/>
        <v>0</v>
      </c>
      <c r="S54" s="263">
        <f t="shared" si="12"/>
        <v>0</v>
      </c>
      <c r="T54" s="264">
        <f t="shared" si="5"/>
        <v>0</v>
      </c>
      <c r="U54" s="263">
        <f t="shared" si="6"/>
        <v>0</v>
      </c>
      <c r="V54" s="213">
        <f t="shared" si="14"/>
        <v>0</v>
      </c>
      <c r="W54" s="265">
        <f t="shared" si="15"/>
        <v>0</v>
      </c>
      <c r="X54" s="263">
        <f t="shared" si="16"/>
        <v>0</v>
      </c>
      <c r="Y54" s="263">
        <f t="shared" si="7"/>
        <v>0</v>
      </c>
      <c r="Z54" s="266">
        <f t="shared" si="8"/>
        <v>0</v>
      </c>
    </row>
    <row r="55" spans="2:26" ht="16.5" x14ac:dyDescent="0.3">
      <c r="B55" s="100" t="str">
        <f>IF(C55&gt;1,"Area 10",IF(C55,"",""))</f>
        <v/>
      </c>
      <c r="C55" s="241">
        <f>IF($E$35="COMCheck",'As-Built COMcheck'!D56,IF($E$35="Individual Files",'Sq. Ft. Area Individual Files'!C20,0))</f>
        <v>0</v>
      </c>
      <c r="D55" s="242"/>
      <c r="E55" s="243">
        <f>IF($E$35="COMCheck",'As-Built COMcheck'!D57,IF($E$35="Individual Files",'FixturesByArea Individual Files'!E399,0))</f>
        <v>0</v>
      </c>
      <c r="F55" s="244"/>
      <c r="G55" s="245">
        <f>IF($E$35="COMCheck",'As-Built COMcheck'!D59,IF($E$35="Individual Files",'FixturesByArea Individual Files'!E439,0))</f>
        <v>0</v>
      </c>
      <c r="H55" s="246" t="str">
        <f t="shared" si="17"/>
        <v/>
      </c>
      <c r="I55" s="243" t="str">
        <f t="shared" si="20"/>
        <v>-</v>
      </c>
      <c r="J55" s="247" t="str">
        <f t="shared" si="18"/>
        <v/>
      </c>
      <c r="K55" s="248">
        <f t="shared" si="1"/>
        <v>0.04</v>
      </c>
      <c r="L55" s="248" t="str">
        <f t="shared" si="19"/>
        <v/>
      </c>
      <c r="M55" s="254"/>
      <c r="N55" s="184" t="s">
        <v>104</v>
      </c>
      <c r="O55" s="260">
        <f t="shared" si="11"/>
        <v>0</v>
      </c>
      <c r="P55" s="261">
        <f t="shared" si="2"/>
        <v>0</v>
      </c>
      <c r="Q55" s="262">
        <f t="shared" si="3"/>
        <v>0</v>
      </c>
      <c r="R55" s="262">
        <f t="shared" si="4"/>
        <v>0</v>
      </c>
      <c r="S55" s="263">
        <f t="shared" si="12"/>
        <v>0</v>
      </c>
      <c r="T55" s="264">
        <f t="shared" si="5"/>
        <v>0</v>
      </c>
      <c r="U55" s="263">
        <f t="shared" si="6"/>
        <v>0</v>
      </c>
      <c r="V55" s="213">
        <f t="shared" si="14"/>
        <v>0</v>
      </c>
      <c r="W55" s="265">
        <f t="shared" si="15"/>
        <v>0</v>
      </c>
      <c r="X55" s="263">
        <f t="shared" si="16"/>
        <v>0</v>
      </c>
      <c r="Y55" s="263">
        <f t="shared" si="7"/>
        <v>0</v>
      </c>
      <c r="Z55" s="266">
        <f t="shared" si="8"/>
        <v>0</v>
      </c>
    </row>
    <row r="56" spans="2:26" ht="16.5" x14ac:dyDescent="0.3">
      <c r="B56" s="100" t="str">
        <f>IF(C56&gt;1,"Area 11",IF(C56,"",""))</f>
        <v/>
      </c>
      <c r="C56" s="241">
        <f>IF($E$35="COMCheck",'As-Built COMcheck'!D61,IF($E$35="Individual Files",'Sq. Ft. Area Individual Files'!C21,0))</f>
        <v>0</v>
      </c>
      <c r="D56" s="242"/>
      <c r="E56" s="243">
        <f>IF($E$35="COMCheck",'As-Built COMcheck'!D62,IF($E$35="Individual Files",'FixturesByArea Individual Files'!E442,0))</f>
        <v>0</v>
      </c>
      <c r="F56" s="244"/>
      <c r="G56" s="245">
        <f>IF($E$35="COMCheck",'As-Built COMcheck'!D64,IF($E$35="Individual Files",'FixturesByArea Individual Files'!E482,0))</f>
        <v>0</v>
      </c>
      <c r="H56" s="246" t="str">
        <f t="shared" si="17"/>
        <v/>
      </c>
      <c r="I56" s="243" t="str">
        <f t="shared" si="20"/>
        <v>-</v>
      </c>
      <c r="J56" s="247" t="str">
        <f t="shared" si="18"/>
        <v/>
      </c>
      <c r="K56" s="248">
        <f t="shared" si="1"/>
        <v>0.04</v>
      </c>
      <c r="L56" s="248" t="str">
        <f t="shared" si="19"/>
        <v/>
      </c>
      <c r="M56" s="254"/>
      <c r="N56" s="184" t="s">
        <v>105</v>
      </c>
      <c r="O56" s="260">
        <f t="shared" si="11"/>
        <v>0</v>
      </c>
      <c r="P56" s="261">
        <f t="shared" si="2"/>
        <v>0</v>
      </c>
      <c r="Q56" s="262">
        <f t="shared" si="3"/>
        <v>0</v>
      </c>
      <c r="R56" s="262">
        <f t="shared" si="4"/>
        <v>0</v>
      </c>
      <c r="S56" s="263">
        <f t="shared" si="12"/>
        <v>0</v>
      </c>
      <c r="T56" s="264">
        <f t="shared" si="5"/>
        <v>0</v>
      </c>
      <c r="U56" s="263">
        <f t="shared" si="6"/>
        <v>0</v>
      </c>
      <c r="V56" s="213">
        <f t="shared" si="14"/>
        <v>0</v>
      </c>
      <c r="W56" s="265">
        <f t="shared" si="15"/>
        <v>0</v>
      </c>
      <c r="X56" s="263">
        <f t="shared" si="16"/>
        <v>0</v>
      </c>
      <c r="Y56" s="263">
        <f t="shared" si="7"/>
        <v>0</v>
      </c>
      <c r="Z56" s="266">
        <f t="shared" si="8"/>
        <v>0</v>
      </c>
    </row>
    <row r="57" spans="2:26" ht="16.5" x14ac:dyDescent="0.3">
      <c r="B57" s="100" t="str">
        <f>IF(C57&gt;1,"Area 12",IF(C57,"",""))</f>
        <v/>
      </c>
      <c r="C57" s="241">
        <f>IF($E$35="COMCheck",'As-Built COMcheck'!D66,IF($E$35="Individual Files",'Sq. Ft. Area Individual Files'!C22,0))</f>
        <v>0</v>
      </c>
      <c r="D57" s="242"/>
      <c r="E57" s="243">
        <f>IF($E$35="COMCheck",'As-Built COMcheck'!D67,IF($E$35="Individual Files",'FixturesByArea Individual Files'!E485,0))</f>
        <v>0</v>
      </c>
      <c r="F57" s="244"/>
      <c r="G57" s="245">
        <f>IF($E$35="COMCheck",'As-Built COMcheck'!D69,IF($E$35="Individual Files",'FixturesByArea Individual Files'!E525,0))</f>
        <v>0</v>
      </c>
      <c r="H57" s="246" t="str">
        <f t="shared" si="17"/>
        <v/>
      </c>
      <c r="I57" s="243" t="str">
        <f t="shared" si="20"/>
        <v>-</v>
      </c>
      <c r="J57" s="247" t="str">
        <f t="shared" si="18"/>
        <v/>
      </c>
      <c r="K57" s="248">
        <f t="shared" si="1"/>
        <v>0.04</v>
      </c>
      <c r="L57" s="248" t="str">
        <f t="shared" si="19"/>
        <v/>
      </c>
      <c r="M57" s="254"/>
      <c r="N57" s="184" t="s">
        <v>106</v>
      </c>
      <c r="O57" s="260">
        <f t="shared" si="11"/>
        <v>0</v>
      </c>
      <c r="P57" s="261">
        <f t="shared" si="2"/>
        <v>0</v>
      </c>
      <c r="Q57" s="262">
        <f t="shared" si="3"/>
        <v>0</v>
      </c>
      <c r="R57" s="262">
        <f t="shared" si="4"/>
        <v>0</v>
      </c>
      <c r="S57" s="263">
        <f t="shared" si="12"/>
        <v>0</v>
      </c>
      <c r="T57" s="264">
        <f t="shared" si="5"/>
        <v>0</v>
      </c>
      <c r="U57" s="263">
        <f t="shared" si="6"/>
        <v>0</v>
      </c>
      <c r="V57" s="213">
        <f t="shared" si="14"/>
        <v>0</v>
      </c>
      <c r="W57" s="265">
        <f t="shared" si="15"/>
        <v>0</v>
      </c>
      <c r="X57" s="263">
        <f t="shared" si="16"/>
        <v>0</v>
      </c>
      <c r="Y57" s="263">
        <f t="shared" si="7"/>
        <v>0</v>
      </c>
      <c r="Z57" s="266">
        <f t="shared" si="8"/>
        <v>0</v>
      </c>
    </row>
    <row r="58" spans="2:26" ht="16.5" x14ac:dyDescent="0.3">
      <c r="B58" s="100" t="str">
        <f>IF(C58&gt;1,"Area 13",IF(C58,"",""))</f>
        <v/>
      </c>
      <c r="C58" s="241">
        <f>IF($E$35="COMCheck",'As-Built COMcheck'!D71,IF($E$35="Individual Files",'Sq. Ft. Area Individual Files'!C23,0))</f>
        <v>0</v>
      </c>
      <c r="D58" s="242"/>
      <c r="E58" s="243">
        <f>IF($E$35="COMCheck",'As-Built COMcheck'!D72,IF($E$35="Individual Files",'FixturesByArea Individual Files'!E528,0))</f>
        <v>0</v>
      </c>
      <c r="F58" s="244"/>
      <c r="G58" s="245">
        <f>IF($E$35="COMCheck",'As-Built COMcheck'!D74,IF($E$35="Individual Files",'FixturesByArea Individual Files'!E568,0))</f>
        <v>0</v>
      </c>
      <c r="H58" s="246" t="str">
        <f t="shared" si="17"/>
        <v/>
      </c>
      <c r="I58" s="243" t="str">
        <f t="shared" si="20"/>
        <v>-</v>
      </c>
      <c r="J58" s="247" t="str">
        <f t="shared" si="18"/>
        <v/>
      </c>
      <c r="K58" s="248">
        <f t="shared" si="1"/>
        <v>0.04</v>
      </c>
      <c r="L58" s="248" t="str">
        <f t="shared" si="19"/>
        <v/>
      </c>
      <c r="M58" s="254"/>
      <c r="N58" s="184" t="s">
        <v>107</v>
      </c>
      <c r="O58" s="260">
        <f t="shared" si="11"/>
        <v>0</v>
      </c>
      <c r="P58" s="261">
        <f t="shared" si="2"/>
        <v>0</v>
      </c>
      <c r="Q58" s="262">
        <f t="shared" si="3"/>
        <v>0</v>
      </c>
      <c r="R58" s="262">
        <f t="shared" si="4"/>
        <v>0</v>
      </c>
      <c r="S58" s="263">
        <f t="shared" si="12"/>
        <v>0</v>
      </c>
      <c r="T58" s="264">
        <f t="shared" si="5"/>
        <v>0</v>
      </c>
      <c r="U58" s="263">
        <f t="shared" si="6"/>
        <v>0</v>
      </c>
      <c r="V58" s="213">
        <f t="shared" si="14"/>
        <v>0</v>
      </c>
      <c r="W58" s="265">
        <f t="shared" si="15"/>
        <v>0</v>
      </c>
      <c r="X58" s="263">
        <f t="shared" si="16"/>
        <v>0</v>
      </c>
      <c r="Y58" s="263">
        <f t="shared" si="7"/>
        <v>0</v>
      </c>
      <c r="Z58" s="266">
        <f t="shared" si="8"/>
        <v>0</v>
      </c>
    </row>
    <row r="59" spans="2:26" ht="16.5" x14ac:dyDescent="0.3">
      <c r="B59" s="100" t="str">
        <f>IF(C59&gt;1,"Area 14",IF(C59,"",""))</f>
        <v/>
      </c>
      <c r="C59" s="241">
        <f>IF($E$35="COMCheck",'As-Built COMcheck'!D76,IF($E$35="Individual Files",'Sq. Ft. Area Individual Files'!C24,0))</f>
        <v>0</v>
      </c>
      <c r="D59" s="242"/>
      <c r="E59" s="243">
        <f>IF($E$35="COMCheck",'As-Built COMcheck'!D77,IF($E$35="Individual Files",'FixturesByArea Individual Files'!E571,0))</f>
        <v>0</v>
      </c>
      <c r="F59" s="244"/>
      <c r="G59" s="245">
        <f>IF($E$35="COMCheck",'As-Built COMcheck'!D79,IF($E$35="Individual Files",'FixturesByArea Individual Files'!E611,0))</f>
        <v>0</v>
      </c>
      <c r="H59" s="246" t="str">
        <f t="shared" si="17"/>
        <v/>
      </c>
      <c r="I59" s="243" t="str">
        <f t="shared" si="20"/>
        <v>-</v>
      </c>
      <c r="J59" s="247" t="str">
        <f t="shared" si="18"/>
        <v/>
      </c>
      <c r="K59" s="248">
        <f t="shared" si="1"/>
        <v>0.04</v>
      </c>
      <c r="L59" s="248" t="str">
        <f t="shared" si="19"/>
        <v/>
      </c>
      <c r="M59" s="254"/>
      <c r="N59" s="184" t="s">
        <v>108</v>
      </c>
      <c r="O59" s="260">
        <f t="shared" si="11"/>
        <v>0</v>
      </c>
      <c r="P59" s="261">
        <f t="shared" si="2"/>
        <v>0</v>
      </c>
      <c r="Q59" s="262">
        <f t="shared" si="3"/>
        <v>0</v>
      </c>
      <c r="R59" s="262">
        <f t="shared" si="4"/>
        <v>0</v>
      </c>
      <c r="S59" s="263">
        <f t="shared" si="12"/>
        <v>0</v>
      </c>
      <c r="T59" s="264">
        <f t="shared" si="5"/>
        <v>0</v>
      </c>
      <c r="U59" s="263">
        <f t="shared" si="6"/>
        <v>0</v>
      </c>
      <c r="V59" s="213">
        <f t="shared" si="14"/>
        <v>0</v>
      </c>
      <c r="W59" s="265">
        <f t="shared" si="15"/>
        <v>0</v>
      </c>
      <c r="X59" s="263">
        <f t="shared" si="16"/>
        <v>0</v>
      </c>
      <c r="Y59" s="263">
        <f t="shared" si="7"/>
        <v>0</v>
      </c>
      <c r="Z59" s="266">
        <f t="shared" si="8"/>
        <v>0</v>
      </c>
    </row>
    <row r="60" spans="2:26" ht="16.5" x14ac:dyDescent="0.3">
      <c r="B60" s="100" t="str">
        <f>IF(C60&gt;1,"Area 15",IF(C60,"",""))</f>
        <v/>
      </c>
      <c r="C60" s="241">
        <f>IF($E$35="COMCheck",'As-Built COMcheck'!D81,IF($E$35="Individual Files",'Sq. Ft. Area Individual Files'!C25,0))</f>
        <v>0</v>
      </c>
      <c r="D60" s="242"/>
      <c r="E60" s="243">
        <f>IF($E$35="COMCheck",'As-Built COMcheck'!D82,IF($E$35="Individual Files",'FixturesByArea Individual Files'!E614,0))</f>
        <v>0</v>
      </c>
      <c r="F60" s="244"/>
      <c r="G60" s="245">
        <f>IF($E$35="COMCheck",'As-Built COMcheck'!D84,IF($E$35="Individual Files",'FixturesByArea Individual Files'!E654,0))</f>
        <v>0</v>
      </c>
      <c r="H60" s="246" t="str">
        <f t="shared" si="17"/>
        <v/>
      </c>
      <c r="I60" s="243" t="str">
        <f t="shared" si="20"/>
        <v>-</v>
      </c>
      <c r="J60" s="247" t="str">
        <f t="shared" si="18"/>
        <v/>
      </c>
      <c r="K60" s="248">
        <f t="shared" si="1"/>
        <v>0.04</v>
      </c>
      <c r="L60" s="248" t="str">
        <f t="shared" si="19"/>
        <v/>
      </c>
      <c r="M60" s="254"/>
      <c r="N60" s="184" t="s">
        <v>109</v>
      </c>
      <c r="O60" s="260">
        <f t="shared" si="11"/>
        <v>0</v>
      </c>
      <c r="P60" s="261">
        <f t="shared" si="2"/>
        <v>0</v>
      </c>
      <c r="Q60" s="262">
        <f t="shared" si="3"/>
        <v>0</v>
      </c>
      <c r="R60" s="262">
        <f t="shared" si="4"/>
        <v>0</v>
      </c>
      <c r="S60" s="263">
        <f t="shared" si="12"/>
        <v>0</v>
      </c>
      <c r="T60" s="264">
        <f t="shared" si="5"/>
        <v>0</v>
      </c>
      <c r="U60" s="263">
        <f t="shared" si="6"/>
        <v>0</v>
      </c>
      <c r="V60" s="213">
        <f t="shared" si="14"/>
        <v>0</v>
      </c>
      <c r="W60" s="265">
        <f t="shared" si="15"/>
        <v>0</v>
      </c>
      <c r="X60" s="263">
        <f t="shared" si="16"/>
        <v>0</v>
      </c>
      <c r="Y60" s="263">
        <f t="shared" si="7"/>
        <v>0</v>
      </c>
      <c r="Z60" s="266">
        <f t="shared" si="8"/>
        <v>0</v>
      </c>
    </row>
    <row r="61" spans="2:26" ht="16.5" x14ac:dyDescent="0.3">
      <c r="B61" s="100" t="str">
        <f>IF(C61&gt;1,"Area 16",IF(C61,"",""))</f>
        <v/>
      </c>
      <c r="C61" s="241">
        <f>IF($E$35="COMCheck",'As-Built COMcheck'!D86,IF($E$35="Individual Files",'Sq. Ft. Area Individual Files'!C26,0))</f>
        <v>0</v>
      </c>
      <c r="D61" s="242"/>
      <c r="E61" s="243">
        <f>IF($E$35="COMCheck",'As-Built COMcheck'!D87,IF($E$35="Individual Files",'FixturesByArea Individual Files'!E657,0))</f>
        <v>0</v>
      </c>
      <c r="F61" s="244"/>
      <c r="G61" s="245">
        <f>IF($E$35="COMCheck",'As-Built COMcheck'!D89,IF($E$35="Individual Files",'FixturesByArea Individual Files'!E697,0))</f>
        <v>0</v>
      </c>
      <c r="H61" s="246" t="str">
        <f t="shared" si="17"/>
        <v/>
      </c>
      <c r="I61" s="243" t="str">
        <f t="shared" si="20"/>
        <v>-</v>
      </c>
      <c r="J61" s="247" t="str">
        <f t="shared" si="18"/>
        <v/>
      </c>
      <c r="K61" s="248">
        <f t="shared" si="1"/>
        <v>0.04</v>
      </c>
      <c r="L61" s="248" t="str">
        <f t="shared" si="19"/>
        <v/>
      </c>
      <c r="M61" s="254"/>
      <c r="N61" s="184" t="s">
        <v>110</v>
      </c>
      <c r="O61" s="260">
        <f t="shared" si="11"/>
        <v>0</v>
      </c>
      <c r="P61" s="261">
        <f t="shared" si="2"/>
        <v>0</v>
      </c>
      <c r="Q61" s="262">
        <f t="shared" si="3"/>
        <v>0</v>
      </c>
      <c r="R61" s="262">
        <f t="shared" si="4"/>
        <v>0</v>
      </c>
      <c r="S61" s="263">
        <f t="shared" si="12"/>
        <v>0</v>
      </c>
      <c r="T61" s="264">
        <f t="shared" si="5"/>
        <v>0</v>
      </c>
      <c r="U61" s="263">
        <f t="shared" si="6"/>
        <v>0</v>
      </c>
      <c r="V61" s="213">
        <f t="shared" si="14"/>
        <v>0</v>
      </c>
      <c r="W61" s="265">
        <f t="shared" si="15"/>
        <v>0</v>
      </c>
      <c r="X61" s="263">
        <f t="shared" si="16"/>
        <v>0</v>
      </c>
      <c r="Y61" s="263">
        <f t="shared" si="7"/>
        <v>0</v>
      </c>
      <c r="Z61" s="266">
        <f t="shared" si="8"/>
        <v>0</v>
      </c>
    </row>
    <row r="62" spans="2:26" ht="16.5" x14ac:dyDescent="0.3">
      <c r="B62" s="100" t="str">
        <f>IF(C62&gt;1,"Area 17",IF(C62,"",""))</f>
        <v/>
      </c>
      <c r="C62" s="241">
        <f>IF($E$35="COMCheck",'As-Built COMcheck'!D91,IF($E$35="Individual Files",'Sq. Ft. Area Individual Files'!C27,0))</f>
        <v>0</v>
      </c>
      <c r="D62" s="242"/>
      <c r="E62" s="243">
        <f>IF($E$35="COMCheck",'As-Built COMcheck'!D92,IF($E$35="Individual Files",'FixturesByArea Individual Files'!E700,0))</f>
        <v>0</v>
      </c>
      <c r="F62" s="244"/>
      <c r="G62" s="245">
        <f>IF($E$35="COMCheck",'As-Built COMcheck'!D94,IF($E$35="Individual Files",'FixturesByArea Individual Files'!E740,0))</f>
        <v>0</v>
      </c>
      <c r="H62" s="246" t="str">
        <f t="shared" si="17"/>
        <v/>
      </c>
      <c r="I62" s="243" t="str">
        <f t="shared" si="20"/>
        <v>-</v>
      </c>
      <c r="J62" s="247" t="str">
        <f t="shared" si="18"/>
        <v/>
      </c>
      <c r="K62" s="248">
        <f t="shared" si="1"/>
        <v>0.04</v>
      </c>
      <c r="L62" s="248" t="str">
        <f t="shared" si="19"/>
        <v/>
      </c>
      <c r="M62" s="254"/>
      <c r="N62" s="184" t="s">
        <v>111</v>
      </c>
      <c r="O62" s="260">
        <f t="shared" si="11"/>
        <v>0</v>
      </c>
      <c r="P62" s="261">
        <f t="shared" si="2"/>
        <v>0</v>
      </c>
      <c r="Q62" s="262">
        <f t="shared" si="3"/>
        <v>0</v>
      </c>
      <c r="R62" s="262">
        <f t="shared" si="4"/>
        <v>0</v>
      </c>
      <c r="S62" s="263">
        <f t="shared" si="12"/>
        <v>0</v>
      </c>
      <c r="T62" s="264">
        <f t="shared" si="5"/>
        <v>0</v>
      </c>
      <c r="U62" s="263">
        <f t="shared" si="6"/>
        <v>0</v>
      </c>
      <c r="V62" s="213">
        <f t="shared" si="14"/>
        <v>0</v>
      </c>
      <c r="W62" s="265">
        <f t="shared" si="15"/>
        <v>0</v>
      </c>
      <c r="X62" s="263">
        <f t="shared" si="16"/>
        <v>0</v>
      </c>
      <c r="Y62" s="263">
        <f t="shared" si="7"/>
        <v>0</v>
      </c>
      <c r="Z62" s="266">
        <f t="shared" si="8"/>
        <v>0</v>
      </c>
    </row>
    <row r="63" spans="2:26" ht="16.5" x14ac:dyDescent="0.3">
      <c r="B63" s="100" t="str">
        <f>IF(C63&gt;1,"Area 18",IF(C63,"",""))</f>
        <v/>
      </c>
      <c r="C63" s="241">
        <f>IF($E$35="COMCheck",'As-Built COMcheck'!D96,IF($E$35="Individual Files",'Sq. Ft. Area Individual Files'!C28,0))</f>
        <v>0</v>
      </c>
      <c r="D63" s="242"/>
      <c r="E63" s="243">
        <f>IF($E$35="COMCheck",'As-Built COMcheck'!D97,IF($E$35="Individual Files",'FixturesByArea Individual Files'!E743,0))</f>
        <v>0</v>
      </c>
      <c r="F63" s="244"/>
      <c r="G63" s="245">
        <f>IF($E$35="COMCheck",'As-Built COMcheck'!D99,IF($E$35="Individual Files",'FixturesByArea Individual Files'!E783,0))</f>
        <v>0</v>
      </c>
      <c r="H63" s="246" t="str">
        <f t="shared" si="17"/>
        <v/>
      </c>
      <c r="I63" s="243" t="str">
        <f t="shared" si="20"/>
        <v>-</v>
      </c>
      <c r="J63" s="247" t="str">
        <f t="shared" si="18"/>
        <v/>
      </c>
      <c r="K63" s="248">
        <f t="shared" si="1"/>
        <v>0.04</v>
      </c>
      <c r="L63" s="248" t="str">
        <f t="shared" si="19"/>
        <v/>
      </c>
      <c r="M63" s="254"/>
      <c r="N63" s="184" t="s">
        <v>112</v>
      </c>
      <c r="O63" s="260">
        <f t="shared" si="11"/>
        <v>0</v>
      </c>
      <c r="P63" s="261">
        <f t="shared" si="2"/>
        <v>0</v>
      </c>
      <c r="Q63" s="262">
        <f t="shared" si="3"/>
        <v>0</v>
      </c>
      <c r="R63" s="262">
        <f t="shared" si="4"/>
        <v>0</v>
      </c>
      <c r="S63" s="263">
        <f t="shared" si="12"/>
        <v>0</v>
      </c>
      <c r="T63" s="264">
        <f t="shared" si="5"/>
        <v>0</v>
      </c>
      <c r="U63" s="263">
        <f t="shared" si="6"/>
        <v>0</v>
      </c>
      <c r="V63" s="213">
        <f t="shared" si="14"/>
        <v>0</v>
      </c>
      <c r="W63" s="265">
        <f t="shared" si="15"/>
        <v>0</v>
      </c>
      <c r="X63" s="263">
        <f t="shared" si="16"/>
        <v>0</v>
      </c>
      <c r="Y63" s="263">
        <f t="shared" si="7"/>
        <v>0</v>
      </c>
      <c r="Z63" s="266">
        <f t="shared" si="8"/>
        <v>0</v>
      </c>
    </row>
    <row r="64" spans="2:26" ht="16.5" x14ac:dyDescent="0.3">
      <c r="B64" s="100" t="str">
        <f>IF(C64&gt;1,"Area 19",IF(C64,"",""))</f>
        <v/>
      </c>
      <c r="C64" s="241">
        <f>IF($E$35="COMCheck",'As-Built COMcheck'!D101,IF($E$35="Individual Files",'Sq. Ft. Area Individual Files'!C29,0))</f>
        <v>0</v>
      </c>
      <c r="D64" s="242"/>
      <c r="E64" s="243">
        <f>IF($E$35="COMCheck",'As-Built COMcheck'!D102,IF($E$35="Individual Files",'FixturesByArea Individual Files'!E786,0))</f>
        <v>0</v>
      </c>
      <c r="F64" s="244"/>
      <c r="G64" s="245">
        <f>IF($E$35="COMCheck",'As-Built COMcheck'!D104,IF($E$35="Individual Files",'FixturesByArea Individual Files'!E826,0))</f>
        <v>0</v>
      </c>
      <c r="H64" s="246" t="str">
        <f t="shared" si="17"/>
        <v/>
      </c>
      <c r="I64" s="243" t="str">
        <f t="shared" si="20"/>
        <v>-</v>
      </c>
      <c r="J64" s="247" t="str">
        <f t="shared" si="18"/>
        <v/>
      </c>
      <c r="K64" s="248">
        <f t="shared" si="1"/>
        <v>0.04</v>
      </c>
      <c r="L64" s="248" t="str">
        <f t="shared" si="19"/>
        <v/>
      </c>
      <c r="M64" s="254"/>
      <c r="N64" s="184" t="s">
        <v>113</v>
      </c>
      <c r="O64" s="260">
        <f t="shared" si="11"/>
        <v>0</v>
      </c>
      <c r="P64" s="261">
        <f t="shared" si="2"/>
        <v>0</v>
      </c>
      <c r="Q64" s="262">
        <f t="shared" si="3"/>
        <v>0</v>
      </c>
      <c r="R64" s="262">
        <f t="shared" si="4"/>
        <v>0</v>
      </c>
      <c r="S64" s="263">
        <f t="shared" si="12"/>
        <v>0</v>
      </c>
      <c r="T64" s="264">
        <f t="shared" si="5"/>
        <v>0</v>
      </c>
      <c r="U64" s="263">
        <f t="shared" si="6"/>
        <v>0</v>
      </c>
      <c r="V64" s="213">
        <f t="shared" si="14"/>
        <v>0</v>
      </c>
      <c r="W64" s="265">
        <f t="shared" si="15"/>
        <v>0</v>
      </c>
      <c r="X64" s="263">
        <f t="shared" si="16"/>
        <v>0</v>
      </c>
      <c r="Y64" s="263">
        <f t="shared" si="7"/>
        <v>0</v>
      </c>
      <c r="Z64" s="266">
        <f t="shared" si="8"/>
        <v>0</v>
      </c>
    </row>
    <row r="65" spans="2:31" ht="16.5" x14ac:dyDescent="0.3">
      <c r="B65" s="100" t="str">
        <f>IF(C65&gt;1,"Area 20",IF(C65,"",""))</f>
        <v/>
      </c>
      <c r="C65" s="241">
        <f>IF($E$35="COMCheck",'As-Built COMcheck'!D106,IF($E$35="Individual Files",'Sq. Ft. Area Individual Files'!C30,0))</f>
        <v>0</v>
      </c>
      <c r="D65" s="242"/>
      <c r="E65" s="243">
        <f>IF($E$35="COMCheck",'As-Built COMcheck'!D107,IF($E$35="Individual Files",'FixturesByArea Individual Files'!E829,0))</f>
        <v>0</v>
      </c>
      <c r="F65" s="244"/>
      <c r="G65" s="245">
        <f>IF($E$35="COMCheck",'As-Built COMcheck'!D109,IF($E$35="Individual Files",'FixturesByArea Individual Files'!E869,0))</f>
        <v>0</v>
      </c>
      <c r="H65" s="246" t="str">
        <f t="shared" si="17"/>
        <v/>
      </c>
      <c r="I65" s="243" t="str">
        <f t="shared" si="20"/>
        <v>-</v>
      </c>
      <c r="J65" s="247" t="str">
        <f t="shared" si="18"/>
        <v/>
      </c>
      <c r="K65" s="248">
        <f t="shared" si="1"/>
        <v>0.04</v>
      </c>
      <c r="L65" s="248" t="str">
        <f t="shared" si="19"/>
        <v/>
      </c>
      <c r="M65" s="254"/>
      <c r="N65" s="184" t="s">
        <v>114</v>
      </c>
      <c r="O65" s="260">
        <f t="shared" si="11"/>
        <v>0</v>
      </c>
      <c r="P65" s="261">
        <f t="shared" si="2"/>
        <v>0</v>
      </c>
      <c r="Q65" s="262">
        <f t="shared" si="3"/>
        <v>0</v>
      </c>
      <c r="R65" s="262">
        <f t="shared" si="4"/>
        <v>0</v>
      </c>
      <c r="S65" s="263">
        <f t="shared" si="12"/>
        <v>0</v>
      </c>
      <c r="T65" s="264">
        <f t="shared" si="5"/>
        <v>0</v>
      </c>
      <c r="U65" s="263">
        <f t="shared" si="6"/>
        <v>0</v>
      </c>
      <c r="V65" s="213">
        <f t="shared" si="14"/>
        <v>0</v>
      </c>
      <c r="W65" s="265">
        <f t="shared" si="15"/>
        <v>0</v>
      </c>
      <c r="X65" s="263">
        <f t="shared" si="16"/>
        <v>0</v>
      </c>
      <c r="Y65" s="263">
        <f t="shared" si="7"/>
        <v>0</v>
      </c>
      <c r="Z65" s="266">
        <f t="shared" si="8"/>
        <v>0</v>
      </c>
    </row>
    <row r="66" spans="2:31" ht="16.5" x14ac:dyDescent="0.3">
      <c r="B66" s="100" t="str">
        <f>IF(C66&gt;1,"Area 21",IF(C66,"",""))</f>
        <v/>
      </c>
      <c r="C66" s="241">
        <f>IF($E$35="COMCheck",'As-Built COMcheck'!D111,IF($E$35="Individual Files",'Sq. Ft. Area Individual Files'!C31,0))</f>
        <v>0</v>
      </c>
      <c r="D66" s="242"/>
      <c r="E66" s="243">
        <f>IF($E$35="COMCheck",'As-Built COMcheck'!D112,IF($E$35="Individual Files",'FixturesByArea Individual Files'!E872,0))</f>
        <v>0</v>
      </c>
      <c r="F66" s="244"/>
      <c r="G66" s="245">
        <f>IF($E$35="COMCheck",'As-Built COMcheck'!D114,IF($E$35="Individual Files",'FixturesByArea Individual Files'!E912,0))</f>
        <v>0</v>
      </c>
      <c r="H66" s="246" t="str">
        <f t="shared" si="17"/>
        <v/>
      </c>
      <c r="I66" s="243" t="str">
        <f t="shared" si="20"/>
        <v>-</v>
      </c>
      <c r="J66" s="247" t="str">
        <f t="shared" si="18"/>
        <v/>
      </c>
      <c r="K66" s="248">
        <f t="shared" si="1"/>
        <v>0.04</v>
      </c>
      <c r="L66" s="248" t="str">
        <f t="shared" si="19"/>
        <v/>
      </c>
      <c r="M66" s="254"/>
      <c r="N66" s="184" t="s">
        <v>115</v>
      </c>
      <c r="O66" s="260">
        <f t="shared" si="11"/>
        <v>0</v>
      </c>
      <c r="P66" s="261">
        <f t="shared" si="2"/>
        <v>0</v>
      </c>
      <c r="Q66" s="262">
        <f t="shared" si="3"/>
        <v>0</v>
      </c>
      <c r="R66" s="262">
        <f t="shared" si="4"/>
        <v>0</v>
      </c>
      <c r="S66" s="263">
        <f t="shared" si="12"/>
        <v>0</v>
      </c>
      <c r="T66" s="264">
        <f t="shared" si="5"/>
        <v>0</v>
      </c>
      <c r="U66" s="263">
        <f t="shared" si="6"/>
        <v>0</v>
      </c>
      <c r="V66" s="213">
        <f t="shared" si="14"/>
        <v>0</v>
      </c>
      <c r="W66" s="265">
        <f t="shared" si="15"/>
        <v>0</v>
      </c>
      <c r="X66" s="263">
        <f t="shared" si="16"/>
        <v>0</v>
      </c>
      <c r="Y66" s="263">
        <f t="shared" si="7"/>
        <v>0</v>
      </c>
      <c r="Z66" s="266">
        <f t="shared" si="8"/>
        <v>0</v>
      </c>
    </row>
    <row r="67" spans="2:31" ht="16.5" x14ac:dyDescent="0.3">
      <c r="B67" s="100" t="str">
        <f>IF(C67&gt;1,"Area 22",IF(C67,"",""))</f>
        <v/>
      </c>
      <c r="C67" s="241">
        <f>IF($E$35="COMCheck",'As-Built COMcheck'!D116,IF($E$35="Individual Files",'Sq. Ft. Area Individual Files'!C32,0))</f>
        <v>0</v>
      </c>
      <c r="D67" s="242"/>
      <c r="E67" s="243">
        <f>IF($E$35="COMCheck",'As-Built COMcheck'!D117,IF($E$35="Individual Files",'FixturesByArea Individual Files'!E915,0))</f>
        <v>0</v>
      </c>
      <c r="F67" s="244"/>
      <c r="G67" s="245">
        <f>IF($E$35="COMCheck",'As-Built COMcheck'!D119,IF($E$35="Individual Files",'FixturesByArea Individual Files'!E955,0))</f>
        <v>0</v>
      </c>
      <c r="H67" s="246" t="str">
        <f t="shared" si="17"/>
        <v/>
      </c>
      <c r="I67" s="243" t="str">
        <f t="shared" si="20"/>
        <v>-</v>
      </c>
      <c r="J67" s="247" t="str">
        <f t="shared" si="18"/>
        <v/>
      </c>
      <c r="K67" s="248">
        <f t="shared" si="1"/>
        <v>0.04</v>
      </c>
      <c r="L67" s="248" t="str">
        <f t="shared" si="19"/>
        <v/>
      </c>
      <c r="M67" s="254"/>
      <c r="N67" s="184" t="s">
        <v>116</v>
      </c>
      <c r="O67" s="260">
        <f t="shared" si="11"/>
        <v>0</v>
      </c>
      <c r="P67" s="261">
        <f t="shared" si="2"/>
        <v>0</v>
      </c>
      <c r="Q67" s="262">
        <f t="shared" si="3"/>
        <v>0</v>
      </c>
      <c r="R67" s="262">
        <f t="shared" si="4"/>
        <v>0</v>
      </c>
      <c r="S67" s="263">
        <f t="shared" si="12"/>
        <v>0</v>
      </c>
      <c r="T67" s="264">
        <f t="shared" si="5"/>
        <v>0</v>
      </c>
      <c r="U67" s="263">
        <f t="shared" si="6"/>
        <v>0</v>
      </c>
      <c r="V67" s="213">
        <f t="shared" si="14"/>
        <v>0</v>
      </c>
      <c r="W67" s="265">
        <f t="shared" si="15"/>
        <v>0</v>
      </c>
      <c r="X67" s="263">
        <f t="shared" si="16"/>
        <v>0</v>
      </c>
      <c r="Y67" s="263">
        <f t="shared" si="7"/>
        <v>0</v>
      </c>
      <c r="Z67" s="266">
        <f t="shared" si="8"/>
        <v>0</v>
      </c>
    </row>
    <row r="68" spans="2:31" ht="16.5" x14ac:dyDescent="0.3">
      <c r="B68" s="100" t="str">
        <f>IF(C68&gt;1,"Area 23",IF(C68,"",""))</f>
        <v/>
      </c>
      <c r="C68" s="241">
        <f>IF($E$35="COMCheck",'As-Built COMcheck'!D121,IF($E$35="Individual Files",'Sq. Ft. Area Individual Files'!C33,0))</f>
        <v>0</v>
      </c>
      <c r="D68" s="242"/>
      <c r="E68" s="243">
        <f>IF($E$35="COMCheck",'As-Built COMcheck'!D122,IF($E$35="Individual Files",'FixturesByArea Individual Files'!E958,0))</f>
        <v>0</v>
      </c>
      <c r="F68" s="244"/>
      <c r="G68" s="245">
        <f>IF($E$35="COMCheck",'As-Built COMcheck'!D124,IF($E$35="Individual Files",'FixturesByArea Individual Files'!E998,0))</f>
        <v>0</v>
      </c>
      <c r="H68" s="246" t="str">
        <f t="shared" si="17"/>
        <v/>
      </c>
      <c r="I68" s="243" t="str">
        <f t="shared" si="20"/>
        <v>-</v>
      </c>
      <c r="J68" s="247" t="str">
        <f t="shared" si="18"/>
        <v/>
      </c>
      <c r="K68" s="248">
        <f t="shared" si="1"/>
        <v>0.04</v>
      </c>
      <c r="L68" s="248" t="str">
        <f t="shared" si="19"/>
        <v/>
      </c>
      <c r="M68" s="254"/>
      <c r="N68" s="184" t="s">
        <v>117</v>
      </c>
      <c r="O68" s="260">
        <f t="shared" si="11"/>
        <v>0</v>
      </c>
      <c r="P68" s="261">
        <f t="shared" si="2"/>
        <v>0</v>
      </c>
      <c r="Q68" s="262">
        <f t="shared" si="3"/>
        <v>0</v>
      </c>
      <c r="R68" s="262">
        <f t="shared" si="4"/>
        <v>0</v>
      </c>
      <c r="S68" s="263">
        <f t="shared" si="12"/>
        <v>0</v>
      </c>
      <c r="T68" s="264">
        <f t="shared" si="5"/>
        <v>0</v>
      </c>
      <c r="U68" s="263">
        <f t="shared" si="6"/>
        <v>0</v>
      </c>
      <c r="V68" s="213">
        <f t="shared" si="14"/>
        <v>0</v>
      </c>
      <c r="W68" s="265">
        <f t="shared" si="15"/>
        <v>0</v>
      </c>
      <c r="X68" s="263">
        <f t="shared" si="16"/>
        <v>0</v>
      </c>
      <c r="Y68" s="263">
        <f t="shared" si="7"/>
        <v>0</v>
      </c>
      <c r="Z68" s="266">
        <f t="shared" si="8"/>
        <v>0</v>
      </c>
    </row>
    <row r="69" spans="2:31" ht="16.5" x14ac:dyDescent="0.3">
      <c r="B69" s="100" t="str">
        <f>IF(C69&gt;1,"Area 24",IF(C69,"",""))</f>
        <v/>
      </c>
      <c r="C69" s="241">
        <f>IF($E$35="COMCheck",'As-Built COMcheck'!D126,IF($E$35="Individual Files",'Sq. Ft. Area Individual Files'!C34,0))</f>
        <v>0</v>
      </c>
      <c r="D69" s="242"/>
      <c r="E69" s="243">
        <f>IF($E$35="COMCheck",'As-Built COMcheck'!D127,IF($E$35="Individual Files",'FixturesByArea Individual Files'!E1001,0))</f>
        <v>0</v>
      </c>
      <c r="F69" s="244"/>
      <c r="G69" s="245">
        <f>IF($E$35="COMCheck",'As-Built COMcheck'!D129,IF($E$35="Individual Files",'FixturesByArea Individual Files'!E1041,0))</f>
        <v>0</v>
      </c>
      <c r="H69" s="246" t="str">
        <f t="shared" si="17"/>
        <v/>
      </c>
      <c r="I69" s="243" t="str">
        <f t="shared" si="20"/>
        <v>-</v>
      </c>
      <c r="J69" s="247" t="str">
        <f t="shared" si="18"/>
        <v/>
      </c>
      <c r="K69" s="248">
        <f t="shared" si="1"/>
        <v>0.04</v>
      </c>
      <c r="L69" s="248" t="str">
        <f t="shared" si="19"/>
        <v/>
      </c>
      <c r="M69" s="254"/>
      <c r="N69" s="184" t="s">
        <v>118</v>
      </c>
      <c r="O69" s="260">
        <f t="shared" si="11"/>
        <v>0</v>
      </c>
      <c r="P69" s="261">
        <f t="shared" si="2"/>
        <v>0</v>
      </c>
      <c r="Q69" s="262">
        <f t="shared" si="3"/>
        <v>0</v>
      </c>
      <c r="R69" s="262">
        <f t="shared" si="4"/>
        <v>0</v>
      </c>
      <c r="S69" s="263">
        <f t="shared" si="12"/>
        <v>0</v>
      </c>
      <c r="T69" s="264">
        <f t="shared" si="5"/>
        <v>0</v>
      </c>
      <c r="U69" s="263">
        <f t="shared" si="6"/>
        <v>0</v>
      </c>
      <c r="V69" s="213">
        <f t="shared" si="14"/>
        <v>0</v>
      </c>
      <c r="W69" s="265">
        <f t="shared" si="15"/>
        <v>0</v>
      </c>
      <c r="X69" s="263">
        <f t="shared" si="16"/>
        <v>0</v>
      </c>
      <c r="Y69" s="263">
        <f t="shared" si="7"/>
        <v>0</v>
      </c>
      <c r="Z69" s="266">
        <f t="shared" si="8"/>
        <v>0</v>
      </c>
    </row>
    <row r="70" spans="2:31" ht="16.899999999999999" customHeight="1" x14ac:dyDescent="0.3">
      <c r="B70" s="100" t="str">
        <f>IF(C70&gt;1,"Area 25",IF(C70,"",""))</f>
        <v/>
      </c>
      <c r="C70" s="241">
        <f>IF($E$35="COMCheck",'As-Built COMcheck'!D131,IF($E$35="Individual Files",'Sq. Ft. Area Individual Files'!C35,0))</f>
        <v>0</v>
      </c>
      <c r="D70" s="242"/>
      <c r="E70" s="243">
        <f>IF($E$35="COMCheck",'As-Built COMcheck'!D132,IF($E$35="Individual Files",'FixturesByArea Individual Files'!E1044,0))</f>
        <v>0</v>
      </c>
      <c r="F70" s="244"/>
      <c r="G70" s="245">
        <f>IF($E$35="COMCheck",'As-Built COMcheck'!D134,IF($E$35="Individual Files",'FixturesByArea Individual Files'!E1084,0))</f>
        <v>0</v>
      </c>
      <c r="H70" s="246" t="str">
        <f t="shared" si="0"/>
        <v/>
      </c>
      <c r="I70" s="243" t="str">
        <f t="shared" si="13"/>
        <v>-</v>
      </c>
      <c r="J70" s="247" t="str">
        <f t="shared" si="9"/>
        <v/>
      </c>
      <c r="K70" s="248">
        <f t="shared" si="1"/>
        <v>0.04</v>
      </c>
      <c r="L70" s="248" t="str">
        <f t="shared" si="10"/>
        <v/>
      </c>
      <c r="M70" s="254"/>
      <c r="N70" s="184" t="s">
        <v>119</v>
      </c>
      <c r="O70" s="260">
        <f t="shared" si="11"/>
        <v>0</v>
      </c>
      <c r="P70" s="261">
        <f t="shared" si="2"/>
        <v>0</v>
      </c>
      <c r="Q70" s="262">
        <f t="shared" si="3"/>
        <v>0</v>
      </c>
      <c r="R70" s="262">
        <f t="shared" si="4"/>
        <v>0</v>
      </c>
      <c r="S70" s="263">
        <f t="shared" si="12"/>
        <v>0</v>
      </c>
      <c r="T70" s="264">
        <f t="shared" si="5"/>
        <v>0</v>
      </c>
      <c r="U70" s="263">
        <f t="shared" si="6"/>
        <v>0</v>
      </c>
      <c r="V70" s="213">
        <f t="shared" si="14"/>
        <v>0</v>
      </c>
      <c r="W70" s="265">
        <f t="shared" si="15"/>
        <v>0</v>
      </c>
      <c r="X70" s="263">
        <f t="shared" si="16"/>
        <v>0</v>
      </c>
      <c r="Y70" s="263">
        <f t="shared" si="7"/>
        <v>0</v>
      </c>
      <c r="Z70" s="266">
        <f t="shared" si="8"/>
        <v>0</v>
      </c>
    </row>
    <row r="71" spans="2:31" ht="16.899999999999999" customHeight="1" x14ac:dyDescent="0.25">
      <c r="C71" s="249"/>
      <c r="D71" s="250"/>
      <c r="E71" s="251"/>
      <c r="F71" s="251"/>
      <c r="G71" s="250"/>
      <c r="H71" s="251"/>
      <c r="I71" s="252"/>
      <c r="J71" s="253"/>
      <c r="K71" s="254" t="s">
        <v>120</v>
      </c>
      <c r="L71" s="254">
        <f>SUBTOTAL(9,(L46:L70))</f>
        <v>0</v>
      </c>
      <c r="M71" s="254"/>
      <c r="N71" s="213"/>
      <c r="O71" s="66"/>
      <c r="P71" s="213"/>
      <c r="Q71" s="213"/>
      <c r="R71" s="184" t="s">
        <v>121</v>
      </c>
      <c r="S71" s="273">
        <f t="shared" ref="S71:Z71" si="21">SUBTOTAL(9,(S46:S70))</f>
        <v>0</v>
      </c>
      <c r="T71" s="274">
        <f>SUBTOTAL(9,(T46:T70))</f>
        <v>0</v>
      </c>
      <c r="U71" s="273">
        <f t="shared" si="21"/>
        <v>0</v>
      </c>
      <c r="V71" s="275">
        <f t="shared" si="21"/>
        <v>0</v>
      </c>
      <c r="W71" s="276">
        <f t="shared" si="21"/>
        <v>0</v>
      </c>
      <c r="X71" s="277">
        <f t="shared" si="21"/>
        <v>0</v>
      </c>
      <c r="Y71" s="277">
        <f t="shared" si="21"/>
        <v>0</v>
      </c>
      <c r="Z71" s="278">
        <f t="shared" si="21"/>
        <v>0</v>
      </c>
      <c r="AA71" t="s">
        <v>122</v>
      </c>
    </row>
    <row r="72" spans="2:31" ht="16.5" x14ac:dyDescent="0.3">
      <c r="H72" s="255"/>
      <c r="L72" s="256" t="str">
        <f>IF(L71&gt;24999.99,"Post Inspection Required. Focus on Energy will contact to schedule.",IF(L71&lt;25000,""))</f>
        <v/>
      </c>
      <c r="M72" s="256"/>
      <c r="R72" s="217"/>
      <c r="S72" s="217"/>
      <c r="U72" s="217"/>
      <c r="V72" s="217"/>
      <c r="W72" s="217"/>
      <c r="X72" s="217"/>
      <c r="Y72" s="217"/>
      <c r="Z72" s="217"/>
    </row>
    <row r="73" spans="2:31" x14ac:dyDescent="0.25">
      <c r="B73" s="334" t="s">
        <v>123</v>
      </c>
      <c r="C73" s="237" t="s">
        <v>124</v>
      </c>
      <c r="H73" s="257"/>
      <c r="O73" s="217"/>
      <c r="R73" s="217"/>
      <c r="S73" s="217"/>
      <c r="T73" s="217"/>
      <c r="U73" s="217"/>
      <c r="V73" s="217"/>
      <c r="W73" s="217"/>
      <c r="X73" s="217"/>
      <c r="Y73" s="217"/>
      <c r="Z73" s="217"/>
    </row>
    <row r="74" spans="2:31" x14ac:dyDescent="0.25">
      <c r="B74" s="334"/>
      <c r="C74" s="237" t="s">
        <v>125</v>
      </c>
    </row>
    <row r="75" spans="2:31" x14ac:dyDescent="0.25">
      <c r="C75" s="237" t="s">
        <v>126</v>
      </c>
      <c r="AC75" s="259"/>
      <c r="AD75" s="259"/>
      <c r="AE75" s="259"/>
    </row>
    <row r="76" spans="2:31" x14ac:dyDescent="0.25">
      <c r="C76" s="237" t="s">
        <v>127</v>
      </c>
      <c r="AC76" s="259"/>
      <c r="AD76" s="259"/>
      <c r="AE76" s="259"/>
    </row>
    <row r="77" spans="2:31" x14ac:dyDescent="0.25">
      <c r="C77" s="267" t="s">
        <v>128</v>
      </c>
      <c r="K77" s="269" t="s">
        <v>129</v>
      </c>
      <c r="L77" s="270">
        <f>MAX(RevisionHistory!B5:B41)</f>
        <v>44949</v>
      </c>
      <c r="AC77" s="259"/>
      <c r="AD77" s="259"/>
      <c r="AE77" s="259"/>
    </row>
    <row r="78" spans="2:31" x14ac:dyDescent="0.25">
      <c r="D78" s="268"/>
      <c r="M78" s="270"/>
      <c r="AC78" s="259"/>
      <c r="AD78" s="259"/>
      <c r="AE78" s="259"/>
    </row>
    <row r="79" spans="2:31" ht="16.5" x14ac:dyDescent="0.25">
      <c r="C79" s="336" t="s">
        <v>130</v>
      </c>
      <c r="D79" s="336"/>
      <c r="E79" s="336"/>
      <c r="F79" s="336"/>
      <c r="G79" s="336"/>
      <c r="H79" s="336"/>
      <c r="I79" s="336"/>
      <c r="J79" s="336"/>
      <c r="K79" s="336"/>
      <c r="L79" s="336"/>
      <c r="AC79" s="259"/>
      <c r="AD79" s="259"/>
      <c r="AE79" s="259"/>
    </row>
    <row r="80" spans="2:31" ht="71.25" x14ac:dyDescent="0.25">
      <c r="C80" s="240" t="s">
        <v>75</v>
      </c>
      <c r="D80" s="240" t="s">
        <v>76</v>
      </c>
      <c r="E80" s="240" t="s">
        <v>131</v>
      </c>
      <c r="F80" s="240"/>
      <c r="G80" s="240" t="s">
        <v>132</v>
      </c>
      <c r="H80" s="240" t="s">
        <v>133</v>
      </c>
      <c r="I80" s="240" t="s">
        <v>134</v>
      </c>
      <c r="J80" s="240" t="s">
        <v>135</v>
      </c>
      <c r="K80" s="240" t="s">
        <v>82</v>
      </c>
      <c r="L80" s="240" t="s">
        <v>83</v>
      </c>
      <c r="AC80" s="271"/>
      <c r="AD80" s="272"/>
      <c r="AE80" s="272"/>
    </row>
    <row r="81" spans="2:31" ht="16.5" x14ac:dyDescent="0.3">
      <c r="B81" s="100" t="str">
        <f>IF(C81&gt;1,"Area 1",IF(C81,"",""))</f>
        <v/>
      </c>
      <c r="C81" s="241">
        <f>IF($E$35="COMCheck",'As-Built COMcheck'!D9,IF($E$35="Individual Files",'Sq. Ft. Area Individual Files'!C11,0))</f>
        <v>0</v>
      </c>
      <c r="D81" s="288">
        <f>D46</f>
        <v>0</v>
      </c>
      <c r="E81" s="241">
        <f>SUMIFS('FixturesByArea Individual Files'!$E$16:$E$51, 'FixturesByArea Individual Files'!$F$16:$F$51,"Yes", 'FixturesByArea Individual Files'!$G$16:$G$51, Admin_Lists!$A$83)</f>
        <v>0</v>
      </c>
      <c r="F81" s="244"/>
      <c r="G81" s="245">
        <f>SUMIFS('FixturesByArea Individual Files'!$E$16:$E$51, 'FixturesByArea Individual Files'!$F$16:$F$51,"Yes", 'FixturesByArea Individual Files'!$G$16:$G$51, Admin_Lists!$A$85)</f>
        <v>0</v>
      </c>
      <c r="H81" s="241">
        <f>SUMIFS('FixturesByArea Individual Files'!$E$16:$E$51, 'FixturesByArea Individual Files'!$F$16:$F$51,"Yes", 'FixturesByArea Individual Files'!$G$16:$G$51, Admin_Lists!$A$84)</f>
        <v>0</v>
      </c>
      <c r="I81" s="296">
        <f>'FixturesByArea Individual Files'!H52</f>
        <v>0</v>
      </c>
      <c r="J81" s="241">
        <f>'FixturesByArea Individual Files'!I52</f>
        <v>0</v>
      </c>
      <c r="K81" s="248">
        <f t="shared" ref="K81:K105" si="22">NLC_Incentive_Rate</f>
        <v>0.04</v>
      </c>
      <c r="L81" s="248">
        <f>IFERROR(J81*K81,"")</f>
        <v>0</v>
      </c>
      <c r="AC81" s="271"/>
      <c r="AD81" s="272"/>
      <c r="AE81" s="272"/>
    </row>
    <row r="82" spans="2:31" ht="16.5" x14ac:dyDescent="0.3">
      <c r="B82" s="100" t="str">
        <f>IF(C82&gt;1,"Area 2",IF(C82,"",""))</f>
        <v/>
      </c>
      <c r="C82" s="241">
        <f>IF($E$35="COMCheck",'As-Built COMcheck'!D10,IF($E$35="Individual Files",'Sq. Ft. Area Individual Files'!C12,0))</f>
        <v>0</v>
      </c>
      <c r="D82" s="288">
        <f t="shared" ref="D82:D105" si="23">D47</f>
        <v>0</v>
      </c>
      <c r="E82" s="241">
        <f>SUMIFS('FixturesByArea Individual Files'!$E$59:$E$94, 'FixturesByArea Individual Files'!$F$59:$F$94,"Yes", 'FixturesByArea Individual Files'!$G$59:$G$94, Admin_Lists!$A$83)</f>
        <v>0</v>
      </c>
      <c r="F82" s="244"/>
      <c r="G82" s="245">
        <f>SUMIFS('FixturesByArea Individual Files'!$E$59:$E$94, 'FixturesByArea Individual Files'!$F$59:$F$94,"Yes", 'FixturesByArea Individual Files'!$G$59:$G$94, Admin_Lists!$A$85)</f>
        <v>0</v>
      </c>
      <c r="H82" s="241">
        <f>SUMIFS('FixturesByArea Individual Files'!$E$59:$E$94, 'FixturesByArea Individual Files'!$F$59:$F$94,"Yes", 'FixturesByArea Individual Files'!$G$59:$G$94, Admin_Lists!$A$84)</f>
        <v>0</v>
      </c>
      <c r="I82" s="295">
        <f>'FixturesByArea Individual Files'!H95</f>
        <v>0</v>
      </c>
      <c r="J82" s="247">
        <f>'FixturesByArea Individual Files'!I95</f>
        <v>0</v>
      </c>
      <c r="K82" s="248">
        <f t="shared" si="22"/>
        <v>0.04</v>
      </c>
      <c r="L82" s="248">
        <f t="shared" ref="L82:L105" si="24">IFERROR(J82*K82,"")</f>
        <v>0</v>
      </c>
      <c r="AC82" s="271"/>
      <c r="AD82" s="272"/>
      <c r="AE82" s="272"/>
    </row>
    <row r="83" spans="2:31" ht="16.5" x14ac:dyDescent="0.3">
      <c r="B83" s="100" t="str">
        <f>IF(C83&gt;1,"Area 3",IF(C83,"",""))</f>
        <v/>
      </c>
      <c r="C83" s="241">
        <f>IF($E$35="COMCheck",'As-Built COMcheck'!D11,IF($E$35="Individual Files",'Sq. Ft. Area Individual Files'!C13,0))</f>
        <v>0</v>
      </c>
      <c r="D83" s="288">
        <f t="shared" si="23"/>
        <v>0</v>
      </c>
      <c r="E83" s="241">
        <f>SUMIFS('FixturesByArea Individual Files'!$E$102:$E$137, 'FixturesByArea Individual Files'!$F$102:$F$137,"Yes", 'FixturesByArea Individual Files'!$G$102:$G$137, Admin_Lists!$A$83)</f>
        <v>0</v>
      </c>
      <c r="F83" s="244"/>
      <c r="G83" s="245">
        <f>SUMIFS('FixturesByArea Individual Files'!$E$102:$E$137, 'FixturesByArea Individual Files'!$F$102:$F$137,"Yes", 'FixturesByArea Individual Files'!$G$102:$G$137, Admin_Lists!$A$85)</f>
        <v>0</v>
      </c>
      <c r="H83" s="241">
        <f>SUMIFS('FixturesByArea Individual Files'!$E$102:$E$137, 'FixturesByArea Individual Files'!$F$102:$F$137,"Yes", 'FixturesByArea Individual Files'!$G$102:$G$137, Admin_Lists!$A$84)</f>
        <v>0</v>
      </c>
      <c r="I83" s="295">
        <f>'FixturesByArea Individual Files'!H138</f>
        <v>0</v>
      </c>
      <c r="J83" s="247">
        <f>'FixturesByArea Individual Files'!I138</f>
        <v>0</v>
      </c>
      <c r="K83" s="248">
        <f t="shared" si="22"/>
        <v>0.04</v>
      </c>
      <c r="L83" s="248">
        <f t="shared" si="24"/>
        <v>0</v>
      </c>
      <c r="AC83" s="271"/>
      <c r="AD83" s="272"/>
      <c r="AE83" s="272"/>
    </row>
    <row r="84" spans="2:31" ht="16.5" x14ac:dyDescent="0.3">
      <c r="B84" s="100" t="str">
        <f>IF(C84&gt;1,"Area 4",IF(C84,"",""))</f>
        <v/>
      </c>
      <c r="C84" s="241">
        <f>IF($E$35="COMCheck",'As-Built COMcheck'!D12,IF($E$35="Individual Files",'Sq. Ft. Area Individual Files'!C14,0))</f>
        <v>0</v>
      </c>
      <c r="D84" s="288">
        <f t="shared" si="23"/>
        <v>0</v>
      </c>
      <c r="E84" s="241">
        <f>SUMIFS('FixturesByArea Individual Files'!$E$145:$E$180, 'FixturesByArea Individual Files'!$F$145:$F$180,"Yes", 'FixturesByArea Individual Files'!$G$145:$G$180, Admin_Lists!$A$83)</f>
        <v>0</v>
      </c>
      <c r="F84" s="244"/>
      <c r="G84" s="245">
        <f>SUMIFS('FixturesByArea Individual Files'!$E$145:$E$180, 'FixturesByArea Individual Files'!$F$145:$F$180,"Yes", 'FixturesByArea Individual Files'!$G$145:$G$180, Admin_Lists!$A$85)</f>
        <v>0</v>
      </c>
      <c r="H84" s="241">
        <f>SUMIFS('FixturesByArea Individual Files'!$E$145:$E$180, 'FixturesByArea Individual Files'!$F$145:$F$180,"Yes", 'FixturesByArea Individual Files'!$G$145:$G$180, Admin_Lists!$A$84)</f>
        <v>0</v>
      </c>
      <c r="I84" s="295">
        <f>'FixturesByArea Individual Files'!H181</f>
        <v>0</v>
      </c>
      <c r="J84" s="247">
        <f>+'FixturesByArea Individual Files'!I181</f>
        <v>0</v>
      </c>
      <c r="K84" s="248">
        <f t="shared" si="22"/>
        <v>0.04</v>
      </c>
      <c r="L84" s="248">
        <f t="shared" si="24"/>
        <v>0</v>
      </c>
      <c r="AC84" s="271"/>
      <c r="AD84" s="272"/>
      <c r="AE84" s="272"/>
    </row>
    <row r="85" spans="2:31" ht="16.5" x14ac:dyDescent="0.3">
      <c r="B85" s="100" t="str">
        <f>IF(C85&gt;1,"Area 5",IF(C85,"",""))</f>
        <v/>
      </c>
      <c r="C85" s="241">
        <f>IF($E$35="COMCheck",'As-Built COMcheck'!D13,IF($E$35="Individual Files",'Sq. Ft. Area Individual Files'!C15,0))</f>
        <v>0</v>
      </c>
      <c r="D85" s="288">
        <f t="shared" si="23"/>
        <v>0</v>
      </c>
      <c r="E85" s="241">
        <f>SUMIFS('FixturesByArea Individual Files'!$E$188:$E$223, 'FixturesByArea Individual Files'!$F$188:$F$223,"Yes", 'FixturesByArea Individual Files'!$G$188:$G$223, Admin_Lists!$A$83)</f>
        <v>0</v>
      </c>
      <c r="F85" s="244"/>
      <c r="G85" s="245">
        <f>SUMIFS('FixturesByArea Individual Files'!$E$188:$E$223, 'FixturesByArea Individual Files'!$F$188:$F$223,"Yes", 'FixturesByArea Individual Files'!$G$188:$G$223, Admin_Lists!$A$85)</f>
        <v>0</v>
      </c>
      <c r="H85" s="241">
        <f>SUMIFS('FixturesByArea Individual Files'!$E$188:$E$223, 'FixturesByArea Individual Files'!$F$188:$F$223,"Yes", 'FixturesByArea Individual Files'!$G$188:$G$223, Admin_Lists!$A$84)</f>
        <v>0</v>
      </c>
      <c r="I85" s="295">
        <f>'FixturesByArea Individual Files'!H224</f>
        <v>0</v>
      </c>
      <c r="J85" s="247">
        <f>'FixturesByArea Individual Files'!I224</f>
        <v>0</v>
      </c>
      <c r="K85" s="248">
        <f t="shared" si="22"/>
        <v>0.04</v>
      </c>
      <c r="L85" s="248">
        <f t="shared" si="24"/>
        <v>0</v>
      </c>
      <c r="AC85" s="271"/>
      <c r="AD85" s="272"/>
      <c r="AE85" s="272"/>
    </row>
    <row r="86" spans="2:31" ht="16.5" x14ac:dyDescent="0.3">
      <c r="B86" s="100" t="str">
        <f>IF(C86&gt;1,"Area 6",IF(C86,"",""))</f>
        <v/>
      </c>
      <c r="C86" s="241">
        <f>IF($E$35="COMCheck",'As-Built COMcheck'!D14,IF($E$35="Individual Files",'Sq. Ft. Area Individual Files'!C16,0))</f>
        <v>0</v>
      </c>
      <c r="D86" s="288">
        <f t="shared" si="23"/>
        <v>0</v>
      </c>
      <c r="E86" s="241">
        <f>SUMIFS('FixturesByArea Individual Files'!$E$231:$E$266, 'FixturesByArea Individual Files'!$F$231:$F$266,"Yes", 'FixturesByArea Individual Files'!$G$231:$G$266, Admin_Lists!$A$83)</f>
        <v>0</v>
      </c>
      <c r="F86" s="244"/>
      <c r="G86" s="245">
        <f>SUMIFS('FixturesByArea Individual Files'!$E$231:$E$266, 'FixturesByArea Individual Files'!$F$231:$F$266,"Yes", 'FixturesByArea Individual Files'!$G$231:$G$266, Admin_Lists!$A$85)</f>
        <v>0</v>
      </c>
      <c r="H86" s="241">
        <f>SUMIFS('FixturesByArea Individual Files'!$E$231:$E$266, 'FixturesByArea Individual Files'!$F$231:$F$266,"Yes", 'FixturesByArea Individual Files'!$G$231:$G$266, Admin_Lists!$A$84)</f>
        <v>0</v>
      </c>
      <c r="I86" s="295">
        <f>'FixturesByArea Individual Files'!H267</f>
        <v>0</v>
      </c>
      <c r="J86" s="247">
        <f>'FixturesByArea Individual Files'!I267</f>
        <v>0</v>
      </c>
      <c r="K86" s="248">
        <f t="shared" si="22"/>
        <v>0.04</v>
      </c>
      <c r="L86" s="248">
        <f t="shared" si="24"/>
        <v>0</v>
      </c>
      <c r="AC86" s="271"/>
      <c r="AD86" s="272"/>
      <c r="AE86" s="272"/>
    </row>
    <row r="87" spans="2:31" ht="16.5" x14ac:dyDescent="0.3">
      <c r="B87" s="100" t="str">
        <f>IF(C87&gt;1,"Area 7",IF(C87,"",""))</f>
        <v/>
      </c>
      <c r="C87" s="241">
        <f>IF($E$35="COMCheck",'As-Built COMcheck'!D15,IF($E$35="Individual Files",'Sq. Ft. Area Individual Files'!C17,0))</f>
        <v>0</v>
      </c>
      <c r="D87" s="288">
        <f t="shared" si="23"/>
        <v>0</v>
      </c>
      <c r="E87" s="241">
        <f>SUMIFS('FixturesByArea Individual Files'!$E$274:$E$309, 'FixturesByArea Individual Files'!$F$274:$F$309,"Yes", 'FixturesByArea Individual Files'!$G$274:$G$309, Admin_Lists!$A$83)</f>
        <v>0</v>
      </c>
      <c r="F87" s="244"/>
      <c r="G87" s="245">
        <f>SUMIFS('FixturesByArea Individual Files'!$E$274:$E$309, 'FixturesByArea Individual Files'!$F$274:$F$309,"Yes", 'FixturesByArea Individual Files'!$G$274:$G$309, Admin_Lists!$A$85)</f>
        <v>0</v>
      </c>
      <c r="H87" s="241">
        <f>SUMIFS('FixturesByArea Individual Files'!$E$274:$E$309, 'FixturesByArea Individual Files'!$F$274:$F$309,"Yes", 'FixturesByArea Individual Files'!$G$274:$G$309, Admin_Lists!$A$84)</f>
        <v>0</v>
      </c>
      <c r="I87" s="295">
        <f>'FixturesByArea Individual Files'!H310</f>
        <v>0</v>
      </c>
      <c r="J87" s="247">
        <f>'FixturesByArea Individual Files'!I310</f>
        <v>0</v>
      </c>
      <c r="K87" s="248">
        <f t="shared" si="22"/>
        <v>0.04</v>
      </c>
      <c r="L87" s="248">
        <f t="shared" si="24"/>
        <v>0</v>
      </c>
      <c r="AC87" s="271"/>
      <c r="AD87" s="272"/>
      <c r="AE87" s="272"/>
    </row>
    <row r="88" spans="2:31" ht="16.5" x14ac:dyDescent="0.3">
      <c r="B88" s="100" t="str">
        <f>IF(C88&gt;1,"Area 8",IF(C88,"",""))</f>
        <v/>
      </c>
      <c r="C88" s="241">
        <f>IF($E$35="COMCheck",'As-Built COMcheck'!D16,IF($E$35="Individual Files",'Sq. Ft. Area Individual Files'!C18,0))</f>
        <v>0</v>
      </c>
      <c r="D88" s="288">
        <f t="shared" si="23"/>
        <v>0</v>
      </c>
      <c r="E88" s="241">
        <f>SUMIFS('FixturesByArea Individual Files'!$E$317:$E$352, 'FixturesByArea Individual Files'!$F$317:$F$352,"Yes", 'FixturesByArea Individual Files'!$G$317:$G$352, Admin_Lists!$A$83)</f>
        <v>0</v>
      </c>
      <c r="F88" s="244"/>
      <c r="G88" s="245">
        <f>SUMIFS('FixturesByArea Individual Files'!$E$317:$E$352, 'FixturesByArea Individual Files'!$F$317:$F$352,"Yes", 'FixturesByArea Individual Files'!$G$317:$G$352, Admin_Lists!$A$85)</f>
        <v>0</v>
      </c>
      <c r="H88" s="241">
        <f>SUMIFS('FixturesByArea Individual Files'!$E$317:$E$352, 'FixturesByArea Individual Files'!$F$317:$F$352,"Yes", 'FixturesByArea Individual Files'!$G$317:$G$352, Admin_Lists!$A$84)</f>
        <v>0</v>
      </c>
      <c r="I88" s="295">
        <f>'FixturesByArea Individual Files'!H353</f>
        <v>0</v>
      </c>
      <c r="J88" s="247">
        <f>'FixturesByArea Individual Files'!I353</f>
        <v>0</v>
      </c>
      <c r="K88" s="248">
        <f t="shared" si="22"/>
        <v>0.04</v>
      </c>
      <c r="L88" s="248">
        <f t="shared" si="24"/>
        <v>0</v>
      </c>
      <c r="AC88" s="271"/>
      <c r="AD88" s="272"/>
      <c r="AE88" s="272"/>
    </row>
    <row r="89" spans="2:31" ht="16.5" x14ac:dyDescent="0.3">
      <c r="B89" s="100" t="str">
        <f>IF(C89&gt;1,"Area 9",IF(C89,"",""))</f>
        <v/>
      </c>
      <c r="C89" s="241">
        <f>IF($E$35="COMCheck",'As-Built COMcheck'!D17,IF($E$35="Individual Files",'Sq. Ft. Area Individual Files'!C19,0))</f>
        <v>0</v>
      </c>
      <c r="D89" s="288">
        <f t="shared" si="23"/>
        <v>0</v>
      </c>
      <c r="E89" s="241">
        <f>SUMIFS('FixturesByArea Individual Files'!$E$360:$E$395, 'FixturesByArea Individual Files'!$F$360:$F$395,"Yes", 'FixturesByArea Individual Files'!$G$360:$G$395, Admin_Lists!$A$83)</f>
        <v>0</v>
      </c>
      <c r="F89" s="244"/>
      <c r="G89" s="245">
        <f>SUMIFS('FixturesByArea Individual Files'!$E$360:$E$395, 'FixturesByArea Individual Files'!$F$360:$F$395,"Yes", 'FixturesByArea Individual Files'!$G$360:$G$395, Admin_Lists!$A$85)</f>
        <v>0</v>
      </c>
      <c r="H89" s="241">
        <f>SUMIFS('FixturesByArea Individual Files'!$E$360:$E$395, 'FixturesByArea Individual Files'!$F$360:$F$395,"Yes", 'FixturesByArea Individual Files'!$G$360:$G$395, Admin_Lists!$A$84)</f>
        <v>0</v>
      </c>
      <c r="I89" s="295">
        <f>'FixturesByArea Individual Files'!H396</f>
        <v>0</v>
      </c>
      <c r="J89" s="247">
        <f>'FixturesByArea Individual Files'!I396</f>
        <v>0</v>
      </c>
      <c r="K89" s="248">
        <f t="shared" si="22"/>
        <v>0.04</v>
      </c>
      <c r="L89" s="248">
        <f t="shared" si="24"/>
        <v>0</v>
      </c>
      <c r="AC89" s="271"/>
      <c r="AD89" s="272"/>
      <c r="AE89" s="272"/>
    </row>
    <row r="90" spans="2:31" ht="16.5" x14ac:dyDescent="0.3">
      <c r="B90" s="100" t="str">
        <f>IF(C90&gt;1,"Area 10",IF(C90,"",""))</f>
        <v/>
      </c>
      <c r="C90" s="241">
        <f>IF($E$35="COMCheck",'As-Built COMcheck'!D18,IF($E$35="Individual Files",'Sq. Ft. Area Individual Files'!C20,0))</f>
        <v>0</v>
      </c>
      <c r="D90" s="288">
        <f t="shared" si="23"/>
        <v>0</v>
      </c>
      <c r="E90" s="241">
        <f>SUMIFS('FixturesByArea Individual Files'!$E$403:$E$438, 'FixturesByArea Individual Files'!$F$403:$F$438,"Yes", 'FixturesByArea Individual Files'!$G$403:$G$438, Admin_Lists!$A$83)</f>
        <v>0</v>
      </c>
      <c r="F90" s="244"/>
      <c r="G90" s="245">
        <f>SUMIFS('FixturesByArea Individual Files'!$E$403:$E$438, 'FixturesByArea Individual Files'!$F$403:$F$438,"Yes", 'FixturesByArea Individual Files'!$G$403:$G$438, Admin_Lists!$A$85)</f>
        <v>0</v>
      </c>
      <c r="H90" s="241">
        <f>SUMIFS('FixturesByArea Individual Files'!$E$403:$E$438, 'FixturesByArea Individual Files'!$F$403:$F$438,"Yes", 'FixturesByArea Individual Files'!$G$403:$G$438, Admin_Lists!$A$84)</f>
        <v>0</v>
      </c>
      <c r="I90" s="295">
        <f>'FixturesByArea Individual Files'!H439</f>
        <v>0</v>
      </c>
      <c r="J90" s="247">
        <f>'FixturesByArea Individual Files'!I439</f>
        <v>0</v>
      </c>
      <c r="K90" s="248">
        <f t="shared" si="22"/>
        <v>0.04</v>
      </c>
      <c r="L90" s="248">
        <f t="shared" si="24"/>
        <v>0</v>
      </c>
      <c r="AC90" s="271"/>
      <c r="AD90" s="272"/>
      <c r="AE90" s="272"/>
    </row>
    <row r="91" spans="2:31" ht="16.5" x14ac:dyDescent="0.3">
      <c r="B91" s="100" t="str">
        <f>IF(C91&gt;1,"Area 11",IF(C91,"",""))</f>
        <v/>
      </c>
      <c r="C91" s="241">
        <f>IF($E$35="COMCheck",'As-Built COMcheck'!D19,IF($E$35="Individual Files",'Sq. Ft. Area Individual Files'!C21,0))</f>
        <v>0</v>
      </c>
      <c r="D91" s="288">
        <f t="shared" si="23"/>
        <v>0</v>
      </c>
      <c r="E91" s="241">
        <f>SUMIFS('FixturesByArea Individual Files'!$E$446:$E$481, 'FixturesByArea Individual Files'!$F$446:$F$481,"Yes", 'FixturesByArea Individual Files'!$G$446:$G$481, Admin_Lists!$A$83)</f>
        <v>0</v>
      </c>
      <c r="F91" s="244"/>
      <c r="G91" s="245">
        <f>SUMIFS('FixturesByArea Individual Files'!$E$446:$E$481, 'FixturesByArea Individual Files'!$F$446:$F$481,"Yes", 'FixturesByArea Individual Files'!$G$446:$G$481, Admin_Lists!$A$85)</f>
        <v>0</v>
      </c>
      <c r="H91" s="241">
        <f>SUMIFS('FixturesByArea Individual Files'!$E$446:$E$481, 'FixturesByArea Individual Files'!$F$446:$F$481,"Yes", 'FixturesByArea Individual Files'!$G$446:$G$481, Admin_Lists!$A$84)</f>
        <v>0</v>
      </c>
      <c r="I91" s="295">
        <f>'FixturesByArea Individual Files'!H482</f>
        <v>0</v>
      </c>
      <c r="J91" s="247">
        <f>'FixturesByArea Individual Files'!I482</f>
        <v>0</v>
      </c>
      <c r="K91" s="248">
        <f t="shared" si="22"/>
        <v>0.04</v>
      </c>
      <c r="L91" s="248">
        <f t="shared" si="24"/>
        <v>0</v>
      </c>
      <c r="AC91" s="271"/>
      <c r="AD91" s="272"/>
      <c r="AE91" s="272"/>
    </row>
    <row r="92" spans="2:31" ht="16.5" x14ac:dyDescent="0.3">
      <c r="B92" s="100" t="str">
        <f>IF(C92&gt;1,"Area 12",IF(C92,"",""))</f>
        <v/>
      </c>
      <c r="C92" s="241">
        <f>IF($E$35="COMCheck",'As-Built COMcheck'!D20,IF($E$35="Individual Files",'Sq. Ft. Area Individual Files'!C22,0))</f>
        <v>0</v>
      </c>
      <c r="D92" s="288">
        <f t="shared" si="23"/>
        <v>0</v>
      </c>
      <c r="E92" s="241">
        <f>SUMIFS('FixturesByArea Individual Files'!$E$489:$E$524, 'FixturesByArea Individual Files'!$F$489:$F$524,"Yes", 'FixturesByArea Individual Files'!$G$489:$G$524, Admin_Lists!$A$83)</f>
        <v>0</v>
      </c>
      <c r="F92" s="244"/>
      <c r="G92" s="245">
        <f>SUMIFS('FixturesByArea Individual Files'!$E$489:$E$524, 'FixturesByArea Individual Files'!$F$489:$F$524,"Yes", 'FixturesByArea Individual Files'!$G$489:$G$524, Admin_Lists!$A$85)</f>
        <v>0</v>
      </c>
      <c r="H92" s="241">
        <f>SUMIFS('FixturesByArea Individual Files'!$E$489:$E$524, 'FixturesByArea Individual Files'!$F$489:$F$524,"Yes", 'FixturesByArea Individual Files'!$G$489:$G$524, Admin_Lists!$A$84)</f>
        <v>0</v>
      </c>
      <c r="I92" s="295">
        <f>'FixturesByArea Individual Files'!H525</f>
        <v>0</v>
      </c>
      <c r="J92" s="247">
        <f>'FixturesByArea Individual Files'!I525</f>
        <v>0</v>
      </c>
      <c r="K92" s="248">
        <f t="shared" si="22"/>
        <v>0.04</v>
      </c>
      <c r="L92" s="248">
        <f t="shared" si="24"/>
        <v>0</v>
      </c>
      <c r="AC92" s="271"/>
      <c r="AD92" s="272"/>
      <c r="AE92" s="272"/>
    </row>
    <row r="93" spans="2:31" ht="16.5" x14ac:dyDescent="0.3">
      <c r="B93" s="100" t="str">
        <f>IF(C93&gt;1,"Area 13",IF(C93,"",""))</f>
        <v/>
      </c>
      <c r="C93" s="241">
        <f>IF($E$35="COMCheck",'As-Built COMcheck'!D21,IF($E$35="Individual Files",'Sq. Ft. Area Individual Files'!C23,0))</f>
        <v>0</v>
      </c>
      <c r="D93" s="288">
        <f t="shared" si="23"/>
        <v>0</v>
      </c>
      <c r="E93" s="241">
        <f>SUMIFS('FixturesByArea Individual Files'!$E$532:$E$567, 'FixturesByArea Individual Files'!$F$532:$F$567,"Yes", 'FixturesByArea Individual Files'!$G$532:$G$567, Admin_Lists!$A$83)</f>
        <v>0</v>
      </c>
      <c r="F93" s="244"/>
      <c r="G93" s="245">
        <f>SUMIFS('FixturesByArea Individual Files'!$E$532:$E$567, 'FixturesByArea Individual Files'!$F$532:$F$567,"Yes", 'FixturesByArea Individual Files'!$G$532:$G$567, Admin_Lists!$A$85)</f>
        <v>0</v>
      </c>
      <c r="H93" s="241">
        <f>SUMIFS('FixturesByArea Individual Files'!$E$532:$E$567, 'FixturesByArea Individual Files'!$F$532:$F$567,"Yes", 'FixturesByArea Individual Files'!$G$532:$G$567, Admin_Lists!$A$84)</f>
        <v>0</v>
      </c>
      <c r="I93" s="295">
        <f>'FixturesByArea Individual Files'!H568</f>
        <v>0</v>
      </c>
      <c r="J93" s="247">
        <f>'FixturesByArea Individual Files'!I568</f>
        <v>0</v>
      </c>
      <c r="K93" s="248">
        <f t="shared" si="22"/>
        <v>0.04</v>
      </c>
      <c r="L93" s="248">
        <f t="shared" si="24"/>
        <v>0</v>
      </c>
      <c r="AC93" s="271"/>
      <c r="AD93" s="272"/>
      <c r="AE93" s="272"/>
    </row>
    <row r="94" spans="2:31" ht="16.5" x14ac:dyDescent="0.3">
      <c r="B94" s="100" t="str">
        <f>IF(C94&gt;1,"Area 14",IF(C94,"",""))</f>
        <v/>
      </c>
      <c r="C94" s="241">
        <f>IF($E$35="COMCheck",'As-Built COMcheck'!D22,IF($E$35="Individual Files",'Sq. Ft. Area Individual Files'!C24,0))</f>
        <v>0</v>
      </c>
      <c r="D94" s="288">
        <f t="shared" si="23"/>
        <v>0</v>
      </c>
      <c r="E94" s="241">
        <f>SUMIFS('FixturesByArea Individual Files'!$E$575:$E$610, 'FixturesByArea Individual Files'!$F$575:$F$610,"Yes", 'FixturesByArea Individual Files'!$G$575:$G$610, Admin_Lists!$A$83)</f>
        <v>0</v>
      </c>
      <c r="F94" s="244"/>
      <c r="G94" s="245">
        <f>SUMIFS('FixturesByArea Individual Files'!$E$575:$E$610, 'FixturesByArea Individual Files'!$F$575:$F$610,"Yes", 'FixturesByArea Individual Files'!$G$575:$G$610, Admin_Lists!$A$85)</f>
        <v>0</v>
      </c>
      <c r="H94" s="241">
        <f>SUMIFS('FixturesByArea Individual Files'!$E$575:$E$610, 'FixturesByArea Individual Files'!$F$575:$F$610,"Yes", 'FixturesByArea Individual Files'!$G$575:$G$610, Admin_Lists!$A$84)</f>
        <v>0</v>
      </c>
      <c r="I94" s="295">
        <f>'FixturesByArea Individual Files'!H611</f>
        <v>0</v>
      </c>
      <c r="J94" s="247">
        <f>'FixturesByArea Individual Files'!I611</f>
        <v>0</v>
      </c>
      <c r="K94" s="248">
        <f t="shared" si="22"/>
        <v>0.04</v>
      </c>
      <c r="L94" s="248">
        <f t="shared" si="24"/>
        <v>0</v>
      </c>
      <c r="AC94" s="271"/>
      <c r="AD94" s="272"/>
      <c r="AE94" s="272"/>
    </row>
    <row r="95" spans="2:31" ht="16.5" x14ac:dyDescent="0.3">
      <c r="B95" s="100" t="str">
        <f>IF(C95&gt;1,"Area 15",IF(C95,"",""))</f>
        <v/>
      </c>
      <c r="C95" s="241">
        <f>IF($E$35="COMCheck",'As-Built COMcheck'!D23,IF($E$35="Individual Files",'Sq. Ft. Area Individual Files'!C25,0))</f>
        <v>0</v>
      </c>
      <c r="D95" s="288">
        <f t="shared" si="23"/>
        <v>0</v>
      </c>
      <c r="E95" s="241">
        <f>SUMIFS('FixturesByArea Individual Files'!$E$618:$E$653, 'FixturesByArea Individual Files'!$F$618:$F$653,"Yes", 'FixturesByArea Individual Files'!$G$618:$G$653, Admin_Lists!$A$83)</f>
        <v>0</v>
      </c>
      <c r="F95" s="244"/>
      <c r="G95" s="245">
        <f>SUMIFS('FixturesByArea Individual Files'!$E$618:$E$653, 'FixturesByArea Individual Files'!$F$618:$F$653,"Yes", 'FixturesByArea Individual Files'!$G$618:$G$653, Admin_Lists!$A$85)</f>
        <v>0</v>
      </c>
      <c r="H95" s="241">
        <f>SUMIFS('FixturesByArea Individual Files'!$E$618:$E$653, 'FixturesByArea Individual Files'!$F$618:$F$653,"Yes", 'FixturesByArea Individual Files'!$G$618:$G$653, Admin_Lists!$A$84)</f>
        <v>0</v>
      </c>
      <c r="I95" s="295">
        <f>'FixturesByArea Individual Files'!H654</f>
        <v>0</v>
      </c>
      <c r="J95" s="247">
        <f>'FixturesByArea Individual Files'!I654</f>
        <v>0</v>
      </c>
      <c r="K95" s="248">
        <f t="shared" si="22"/>
        <v>0.04</v>
      </c>
      <c r="L95" s="248">
        <f t="shared" si="24"/>
        <v>0</v>
      </c>
      <c r="AC95" s="271"/>
      <c r="AD95" s="272"/>
      <c r="AE95" s="272"/>
    </row>
    <row r="96" spans="2:31" ht="16.5" x14ac:dyDescent="0.3">
      <c r="B96" s="100" t="str">
        <f>IF(C96&gt;1,"Area 16",IF(C96,"",""))</f>
        <v/>
      </c>
      <c r="C96" s="241">
        <f>IF($E$35="COMCheck",'As-Built COMcheck'!D24,IF($E$35="Individual Files",'Sq. Ft. Area Individual Files'!C26,0))</f>
        <v>0</v>
      </c>
      <c r="D96" s="288">
        <f t="shared" si="23"/>
        <v>0</v>
      </c>
      <c r="E96" s="241">
        <f>SUMIFS('FixturesByArea Individual Files'!$E$661:$E$696, 'FixturesByArea Individual Files'!$F$661:$F$696,"Yes", 'FixturesByArea Individual Files'!$G$661:$G$696, Admin_Lists!$A$83)</f>
        <v>0</v>
      </c>
      <c r="F96" s="244"/>
      <c r="G96" s="245">
        <f>SUMIFS('FixturesByArea Individual Files'!$E$661:$E$696, 'FixturesByArea Individual Files'!$F$661:$F$696,"Yes", 'FixturesByArea Individual Files'!$G$661:$G$696, Admin_Lists!$A$85)</f>
        <v>0</v>
      </c>
      <c r="H96" s="241">
        <f>SUMIFS('FixturesByArea Individual Files'!$E$661:$E$696, 'FixturesByArea Individual Files'!$F$661:$F$696,"Yes", 'FixturesByArea Individual Files'!$G$661:$G$696, Admin_Lists!$A$84)</f>
        <v>0</v>
      </c>
      <c r="I96" s="295">
        <f>'FixturesByArea Individual Files'!H697</f>
        <v>0</v>
      </c>
      <c r="J96" s="247">
        <f>'FixturesByArea Individual Files'!I697</f>
        <v>0</v>
      </c>
      <c r="K96" s="248">
        <f t="shared" si="22"/>
        <v>0.04</v>
      </c>
      <c r="L96" s="248">
        <f t="shared" si="24"/>
        <v>0</v>
      </c>
      <c r="AC96" s="271"/>
      <c r="AD96" s="272"/>
      <c r="AE96" s="272"/>
    </row>
    <row r="97" spans="2:41" ht="16.5" x14ac:dyDescent="0.3">
      <c r="B97" s="100" t="str">
        <f>IF(C97&gt;1,"Area 17",IF(C97,"",""))</f>
        <v/>
      </c>
      <c r="C97" s="241">
        <f>IF($E$35="COMCheck",'As-Built COMcheck'!D25,IF($E$35="Individual Files",'Sq. Ft. Area Individual Files'!C27,0))</f>
        <v>0</v>
      </c>
      <c r="D97" s="288">
        <f t="shared" si="23"/>
        <v>0</v>
      </c>
      <c r="E97" s="241">
        <f>SUMIFS('FixturesByArea Individual Files'!$E$704:$E$739, 'FixturesByArea Individual Files'!$F$704:$F$739,"Yes", 'FixturesByArea Individual Files'!$G$704:$G$739, Admin_Lists!$A$83)</f>
        <v>0</v>
      </c>
      <c r="F97" s="244"/>
      <c r="G97" s="245">
        <f>SUMIFS('FixturesByArea Individual Files'!$E$704:$E$739, 'FixturesByArea Individual Files'!$F$704:$F$739,"Yes", 'FixturesByArea Individual Files'!$G$704:$G$739, Admin_Lists!$A$85)</f>
        <v>0</v>
      </c>
      <c r="H97" s="241">
        <f>SUMIFS('FixturesByArea Individual Files'!$E$704:$E$739, 'FixturesByArea Individual Files'!$F$704:$F$739,"Yes", 'FixturesByArea Individual Files'!$G$704:$G$739, Admin_Lists!$A$84)</f>
        <v>0</v>
      </c>
      <c r="I97" s="295">
        <f>'FixturesByArea Individual Files'!H740</f>
        <v>0</v>
      </c>
      <c r="J97" s="247">
        <f>'FixturesByArea Individual Files'!I740</f>
        <v>0</v>
      </c>
      <c r="K97" s="248">
        <f t="shared" si="22"/>
        <v>0.04</v>
      </c>
      <c r="L97" s="248">
        <f t="shared" si="24"/>
        <v>0</v>
      </c>
      <c r="AC97" s="271"/>
      <c r="AD97" s="272"/>
      <c r="AE97" s="272"/>
    </row>
    <row r="98" spans="2:41" ht="16.5" x14ac:dyDescent="0.3">
      <c r="B98" s="100" t="str">
        <f>IF(C98&gt;1,"Area 18",IF(C98,"",""))</f>
        <v/>
      </c>
      <c r="C98" s="241">
        <f>IF($E$35="COMCheck",'As-Built COMcheck'!D26,IF($E$35="Individual Files",'Sq. Ft. Area Individual Files'!C28,0))</f>
        <v>0</v>
      </c>
      <c r="D98" s="288">
        <f t="shared" si="23"/>
        <v>0</v>
      </c>
      <c r="E98" s="241">
        <f>SUMIFS('FixturesByArea Individual Files'!$E$747:$E$782, 'FixturesByArea Individual Files'!$F$747:$F$782,"Yes", 'FixturesByArea Individual Files'!$G$747:$G$782, Admin_Lists!$A$83)</f>
        <v>0</v>
      </c>
      <c r="F98" s="244"/>
      <c r="G98" s="245">
        <f>SUMIFS('FixturesByArea Individual Files'!$E$747:$E$782, 'FixturesByArea Individual Files'!$F$747:$F$782,"Yes", 'FixturesByArea Individual Files'!$G$747:$G$782, Admin_Lists!$A$85)</f>
        <v>0</v>
      </c>
      <c r="H98" s="241">
        <f>SUMIFS('FixturesByArea Individual Files'!$E$747:$E$782, 'FixturesByArea Individual Files'!$F$747:$F$782,"Yes", 'FixturesByArea Individual Files'!$G$747:$G$782, Admin_Lists!$A$84)</f>
        <v>0</v>
      </c>
      <c r="I98" s="295">
        <f>'FixturesByArea Individual Files'!H783</f>
        <v>0</v>
      </c>
      <c r="J98" s="247">
        <f>'FixturesByArea Individual Files'!I783</f>
        <v>0</v>
      </c>
      <c r="K98" s="248">
        <f t="shared" si="22"/>
        <v>0.04</v>
      </c>
      <c r="L98" s="248">
        <f t="shared" si="24"/>
        <v>0</v>
      </c>
      <c r="AC98" s="271"/>
      <c r="AD98" s="272"/>
      <c r="AE98" s="272"/>
    </row>
    <row r="99" spans="2:41" ht="16.5" x14ac:dyDescent="0.3">
      <c r="B99" s="100" t="str">
        <f>IF(C99&gt;1,"Area 19",IF(C99,"",""))</f>
        <v/>
      </c>
      <c r="C99" s="241">
        <f>IF($E$35="COMCheck",'As-Built COMcheck'!D27,IF($E$35="Individual Files",'Sq. Ft. Area Individual Files'!C29,0))</f>
        <v>0</v>
      </c>
      <c r="D99" s="288">
        <f t="shared" si="23"/>
        <v>0</v>
      </c>
      <c r="E99" s="241">
        <f>SUMIFS('FixturesByArea Individual Files'!$E$790:$E$825, 'FixturesByArea Individual Files'!$F$790:$F$825,"Yes", 'FixturesByArea Individual Files'!$G$790:$G$825, Admin_Lists!$A$83)</f>
        <v>0</v>
      </c>
      <c r="F99" s="244"/>
      <c r="G99" s="245">
        <f>SUMIFS('FixturesByArea Individual Files'!$E$790:$E$825, 'FixturesByArea Individual Files'!$F$790:$F$825,"Yes", 'FixturesByArea Individual Files'!$G$790:$G$825, Admin_Lists!$A$85)</f>
        <v>0</v>
      </c>
      <c r="H99" s="241">
        <f>SUMIFS('FixturesByArea Individual Files'!$E$790:$E$825, 'FixturesByArea Individual Files'!$F$790:$F$825,"Yes", 'FixturesByArea Individual Files'!$G$790:$G$825, Admin_Lists!$A$84)</f>
        <v>0</v>
      </c>
      <c r="I99" s="295">
        <f>'FixturesByArea Individual Files'!H826</f>
        <v>0</v>
      </c>
      <c r="J99" s="247">
        <f>'FixturesByArea Individual Files'!I826</f>
        <v>0</v>
      </c>
      <c r="K99" s="248">
        <f t="shared" si="22"/>
        <v>0.04</v>
      </c>
      <c r="L99" s="248">
        <f t="shared" si="24"/>
        <v>0</v>
      </c>
      <c r="AC99" s="271"/>
      <c r="AD99" s="272"/>
      <c r="AE99" s="272"/>
    </row>
    <row r="100" spans="2:41" ht="16.5" x14ac:dyDescent="0.3">
      <c r="B100" s="100" t="str">
        <f>IF(C100&gt;1,"Area 20",IF(C100,"",""))</f>
        <v/>
      </c>
      <c r="C100" s="241">
        <f>IF($E$35="COMCheck",'As-Built COMcheck'!D28,IF($E$35="Individual Files",'Sq. Ft. Area Individual Files'!C30,0))</f>
        <v>0</v>
      </c>
      <c r="D100" s="288">
        <f t="shared" si="23"/>
        <v>0</v>
      </c>
      <c r="E100" s="241">
        <f>SUMIFS('FixturesByArea Individual Files'!$E$833:$E$868, 'FixturesByArea Individual Files'!$F$833:$F$868,"Yes", 'FixturesByArea Individual Files'!$G$833:$G$868, Admin_Lists!$A$83)</f>
        <v>0</v>
      </c>
      <c r="F100" s="244"/>
      <c r="G100" s="245">
        <f>SUMIFS('FixturesByArea Individual Files'!$E$833:$E$868, 'FixturesByArea Individual Files'!$F$833:$F$868,"Yes", 'FixturesByArea Individual Files'!$G$833:$G$868, Admin_Lists!$A$85)</f>
        <v>0</v>
      </c>
      <c r="H100" s="241">
        <f>SUMIFS('FixturesByArea Individual Files'!$E$833:$E$868, 'FixturesByArea Individual Files'!$F$833:$F$868,"Yes", 'FixturesByArea Individual Files'!$G$833:$G$868, Admin_Lists!$A$84)</f>
        <v>0</v>
      </c>
      <c r="I100" s="295">
        <f>'FixturesByArea Individual Files'!H869</f>
        <v>0</v>
      </c>
      <c r="J100" s="247">
        <f>'FixturesByArea Individual Files'!I869</f>
        <v>0</v>
      </c>
      <c r="K100" s="248">
        <f t="shared" si="22"/>
        <v>0.04</v>
      </c>
      <c r="L100" s="248">
        <f t="shared" si="24"/>
        <v>0</v>
      </c>
      <c r="AC100" s="271"/>
      <c r="AD100" s="272"/>
      <c r="AE100" s="272"/>
    </row>
    <row r="101" spans="2:41" ht="16.5" x14ac:dyDescent="0.3">
      <c r="B101" s="100" t="str">
        <f>IF(C101&gt;1,"Area 21",IF(C101,"",""))</f>
        <v/>
      </c>
      <c r="C101" s="241">
        <f>IF($E$35="COMCheck",'As-Built COMcheck'!D29,IF($E$35="Individual Files",'Sq. Ft. Area Individual Files'!C31,0))</f>
        <v>0</v>
      </c>
      <c r="D101" s="288">
        <f t="shared" si="23"/>
        <v>0</v>
      </c>
      <c r="E101" s="241">
        <f>SUMIFS('FixturesByArea Individual Files'!$E$876:$E$911, 'FixturesByArea Individual Files'!$F$876:$F$911,"Yes", 'FixturesByArea Individual Files'!$G$876:$G$911, Admin_Lists!$A$83)</f>
        <v>0</v>
      </c>
      <c r="F101" s="244"/>
      <c r="G101" s="245">
        <f>SUMIFS('FixturesByArea Individual Files'!$E$876:$E$911, 'FixturesByArea Individual Files'!$F$876:$F$911,"Yes", 'FixturesByArea Individual Files'!$G$876:$G$911, Admin_Lists!$A$85)</f>
        <v>0</v>
      </c>
      <c r="H101" s="241">
        <f>SUMIFS('FixturesByArea Individual Files'!$E$876:$E$911, 'FixturesByArea Individual Files'!$F$876:$F$911,"Yes", 'FixturesByArea Individual Files'!$G$876:$G$911, Admin_Lists!$A$84)</f>
        <v>0</v>
      </c>
      <c r="I101" s="295">
        <f>'FixturesByArea Individual Files'!H912</f>
        <v>0</v>
      </c>
      <c r="J101" s="247">
        <f>'FixturesByArea Individual Files'!I912</f>
        <v>0</v>
      </c>
      <c r="K101" s="248">
        <f t="shared" si="22"/>
        <v>0.04</v>
      </c>
      <c r="L101" s="248">
        <f t="shared" si="24"/>
        <v>0</v>
      </c>
      <c r="AC101" s="259"/>
      <c r="AD101" s="40"/>
      <c r="AE101" s="40"/>
    </row>
    <row r="102" spans="2:41" ht="16.5" x14ac:dyDescent="0.3">
      <c r="B102" s="100" t="str">
        <f>IF(C102&gt;1,"Area 22",IF(C102,"",""))</f>
        <v/>
      </c>
      <c r="C102" s="241">
        <f>IF($E$35="COMCheck",'As-Built COMcheck'!D30,IF($E$35="Individual Files",'Sq. Ft. Area Individual Files'!C32,0))</f>
        <v>0</v>
      </c>
      <c r="D102" s="288">
        <f t="shared" si="23"/>
        <v>0</v>
      </c>
      <c r="E102" s="241">
        <f>SUMIFS('FixturesByArea Individual Files'!$E$919:$E$954, 'FixturesByArea Individual Files'!$F$919:$F$954,"Yes", 'FixturesByArea Individual Files'!$G$919:$G$954, Admin_Lists!$A$83)</f>
        <v>0</v>
      </c>
      <c r="F102" s="244"/>
      <c r="G102" s="245">
        <f>SUMIFS('FixturesByArea Individual Files'!$E$919:$E$954, 'FixturesByArea Individual Files'!$F$919:$F$954,"Yes", 'FixturesByArea Individual Files'!$G$919:$G$954, Admin_Lists!$A$85)</f>
        <v>0</v>
      </c>
      <c r="H102" s="241">
        <f>SUMIFS('FixturesByArea Individual Files'!$E$919:$E$954, 'FixturesByArea Individual Files'!$F$919:$F$954,"Yes", 'FixturesByArea Individual Files'!$G$919:$G$954, Admin_Lists!$A$84)</f>
        <v>0</v>
      </c>
      <c r="I102" s="295">
        <f>'FixturesByArea Individual Files'!H955</f>
        <v>0</v>
      </c>
      <c r="J102" s="247">
        <f>'FixturesByArea Individual Files'!I955</f>
        <v>0</v>
      </c>
      <c r="K102" s="248">
        <f t="shared" si="22"/>
        <v>0.04</v>
      </c>
      <c r="L102" s="248">
        <f t="shared" si="24"/>
        <v>0</v>
      </c>
      <c r="O102" s="217"/>
      <c r="P102" s="217"/>
      <c r="Q102" s="217"/>
      <c r="R102" s="217"/>
      <c r="S102" s="217"/>
      <c r="T102" s="217"/>
      <c r="U102" s="217"/>
      <c r="V102" s="217"/>
      <c r="W102" s="217"/>
      <c r="X102" s="217"/>
      <c r="Y102" s="217"/>
      <c r="Z102" s="217"/>
    </row>
    <row r="103" spans="2:41" ht="16.5" x14ac:dyDescent="0.3">
      <c r="B103" s="100" t="str">
        <f>IF(C103&gt;1,"Area 23",IF(C103,"",""))</f>
        <v/>
      </c>
      <c r="C103" s="241">
        <f>IF($E$35="COMCheck",'As-Built COMcheck'!D31,IF($E$35="Individual Files",'Sq. Ft. Area Individual Files'!C33,0))</f>
        <v>0</v>
      </c>
      <c r="D103" s="288">
        <f t="shared" si="23"/>
        <v>0</v>
      </c>
      <c r="E103" s="241">
        <f>SUMIFS('FixturesByArea Individual Files'!$E$962:$E$997, 'FixturesByArea Individual Files'!$F$962:$F$997,"Yes", 'FixturesByArea Individual Files'!$G$962:$G$997, Admin_Lists!$A$83)</f>
        <v>0</v>
      </c>
      <c r="F103" s="244"/>
      <c r="G103" s="245">
        <f>SUMIFS('FixturesByArea Individual Files'!$E$962:$E$997, 'FixturesByArea Individual Files'!$F$962:$F$997,"Yes", 'FixturesByArea Individual Files'!$G$962:$G$997, Admin_Lists!$A$85)</f>
        <v>0</v>
      </c>
      <c r="H103" s="241">
        <f>SUMIFS('FixturesByArea Individual Files'!$E$962:$E$997, 'FixturesByArea Individual Files'!$F$962:$F$997,"Yes", 'FixturesByArea Individual Files'!$G$962:$G$997, Admin_Lists!$A$84)</f>
        <v>0</v>
      </c>
      <c r="I103" s="295">
        <f>'FixturesByArea Individual Files'!H998</f>
        <v>0</v>
      </c>
      <c r="J103" s="247">
        <f>'FixturesByArea Individual Files'!I998</f>
        <v>0</v>
      </c>
      <c r="K103" s="248">
        <f t="shared" si="22"/>
        <v>0.04</v>
      </c>
      <c r="L103" s="248">
        <f t="shared" si="24"/>
        <v>0</v>
      </c>
      <c r="O103" s="217"/>
      <c r="P103" s="217"/>
      <c r="Q103" s="217"/>
      <c r="R103" s="217"/>
    </row>
    <row r="104" spans="2:41" ht="16.5" x14ac:dyDescent="0.3">
      <c r="B104" s="100" t="str">
        <f>IF(C104&gt;1,"Area 24",IF(C104,"",""))</f>
        <v/>
      </c>
      <c r="C104" s="241">
        <f>IF($E$35="COMCheck",'As-Built COMcheck'!D32,IF($E$35="Individual Files",'Sq. Ft. Area Individual Files'!C34,0))</f>
        <v>0</v>
      </c>
      <c r="D104" s="288">
        <f t="shared" si="23"/>
        <v>0</v>
      </c>
      <c r="E104" s="241">
        <f>SUMIFS('FixturesByArea Individual Files'!$E$1005:$E$1040, 'FixturesByArea Individual Files'!$F$1005:$F$1040,"Yes", 'FixturesByArea Individual Files'!$G$1005:$G$1040, Admin_Lists!$A$83)</f>
        <v>0</v>
      </c>
      <c r="F104" s="244"/>
      <c r="G104" s="245">
        <f>SUMIFS('FixturesByArea Individual Files'!$E$1005:$E$1040, 'FixturesByArea Individual Files'!$F$1005:$F$1040,"Yes", 'FixturesByArea Individual Files'!$G$1005:$G$1040, Admin_Lists!$A$85)</f>
        <v>0</v>
      </c>
      <c r="H104" s="241">
        <f>SUMIFS('FixturesByArea Individual Files'!$E$1005:$E$1040, 'FixturesByArea Individual Files'!$F$1005:$F$1040,"Yes", 'FixturesByArea Individual Files'!$G$1005:$G$1040, Admin_Lists!$A$84)</f>
        <v>0</v>
      </c>
      <c r="I104" s="295">
        <f>'FixturesByArea Individual Files'!H1041</f>
        <v>0</v>
      </c>
      <c r="J104" s="247">
        <f>'FixturesByArea Individual Files'!I1041</f>
        <v>0</v>
      </c>
      <c r="K104" s="248">
        <f t="shared" si="22"/>
        <v>0.04</v>
      </c>
      <c r="L104" s="248">
        <f t="shared" si="24"/>
        <v>0</v>
      </c>
      <c r="O104" s="217"/>
      <c r="P104" s="217"/>
      <c r="Q104" s="217"/>
      <c r="R104" s="217"/>
    </row>
    <row r="105" spans="2:41" ht="16.5" x14ac:dyDescent="0.3">
      <c r="B105" s="100" t="str">
        <f>IF(C105&gt;1,"Area 25",IF(C105,"",""))</f>
        <v/>
      </c>
      <c r="C105" s="241">
        <f>IF($E$35="COMCheck",'As-Built COMcheck'!D33,IF($E$35="Individual Files",'Sq. Ft. Area Individual Files'!C35,0))</f>
        <v>0</v>
      </c>
      <c r="D105" s="288">
        <f t="shared" si="23"/>
        <v>0</v>
      </c>
      <c r="E105" s="241">
        <f>SUMIFS('FixturesByArea Individual Files'!$E$1048:$E$1083, 'FixturesByArea Individual Files'!$F$1048:$F$1083,"Yes", 'FixturesByArea Individual Files'!$G$1048:$G$1083, Admin_Lists!$A$83)</f>
        <v>0</v>
      </c>
      <c r="F105" s="244"/>
      <c r="G105" s="245">
        <f>SUMIFS('FixturesByArea Individual Files'!$E$1048:$E$1083, 'FixturesByArea Individual Files'!$F$1048:$F$1083,"Yes", 'FixturesByArea Individual Files'!$G$1048:$G$1083, Admin_Lists!$A$85)</f>
        <v>0</v>
      </c>
      <c r="H105" s="241">
        <f>SUMIFS('FixturesByArea Individual Files'!$E$1048:$E$1083, 'FixturesByArea Individual Files'!$F$1048:$F$1083,"Yes", 'FixturesByArea Individual Files'!$G$1048:$G$1083, Admin_Lists!$A$84)</f>
        <v>0</v>
      </c>
      <c r="I105" s="295">
        <f>'FixturesByArea Individual Files'!H1084</f>
        <v>0</v>
      </c>
      <c r="J105" s="247">
        <f>'FixturesByArea Individual Files'!I1084</f>
        <v>0</v>
      </c>
      <c r="K105" s="248">
        <f t="shared" si="22"/>
        <v>0.04</v>
      </c>
      <c r="L105" s="248">
        <f t="shared" si="24"/>
        <v>0</v>
      </c>
      <c r="M105" s="258"/>
      <c r="N105" s="258"/>
      <c r="O105" s="217"/>
      <c r="P105" s="217"/>
      <c r="Q105" s="217"/>
      <c r="R105" s="217"/>
    </row>
    <row r="106" spans="2:41" x14ac:dyDescent="0.25">
      <c r="C106" s="249"/>
      <c r="D106" s="250"/>
      <c r="E106" s="251"/>
      <c r="F106" s="251"/>
      <c r="G106" s="250"/>
      <c r="H106" s="251"/>
      <c r="I106" s="252"/>
      <c r="J106" s="253"/>
      <c r="K106" s="254" t="s">
        <v>120</v>
      </c>
      <c r="L106" s="254">
        <f>SUBTOTAL(9,(L81:L105))</f>
        <v>0</v>
      </c>
      <c r="O106" s="217"/>
      <c r="P106" s="217"/>
      <c r="Q106" s="217"/>
      <c r="R106" s="217"/>
    </row>
    <row r="107" spans="2:41" x14ac:dyDescent="0.25">
      <c r="O107" s="217"/>
      <c r="P107" s="217"/>
      <c r="Q107" s="217"/>
      <c r="R107" s="217"/>
      <c r="AO107" s="279"/>
    </row>
    <row r="108" spans="2:41" ht="14.45" customHeight="1" x14ac:dyDescent="0.25"/>
    <row r="109" spans="2:41" ht="22.5" customHeight="1" x14ac:dyDescent="0.25"/>
    <row r="110" spans="2:41" ht="22.5" customHeight="1" x14ac:dyDescent="0.25"/>
    <row r="111" spans="2:41" ht="22.5" customHeight="1" x14ac:dyDescent="0.25"/>
    <row r="114" spans="29:33" x14ac:dyDescent="0.25">
      <c r="AC114" s="280"/>
    </row>
    <row r="115" spans="29:33" x14ac:dyDescent="0.25">
      <c r="AC115" s="281"/>
      <c r="AD115" s="281"/>
      <c r="AE115" s="281"/>
      <c r="AF115" s="281"/>
      <c r="AG115" s="281"/>
    </row>
    <row r="116" spans="29:33" x14ac:dyDescent="0.25">
      <c r="AC116" s="281"/>
      <c r="AD116" s="281"/>
      <c r="AE116" s="281"/>
      <c r="AF116" s="281"/>
      <c r="AG116" s="281"/>
    </row>
    <row r="117" spans="29:33" x14ac:dyDescent="0.25">
      <c r="AC117" s="281"/>
      <c r="AD117" s="281"/>
      <c r="AE117" s="281"/>
      <c r="AF117" s="281"/>
      <c r="AG117" s="281"/>
    </row>
    <row r="118" spans="29:33" x14ac:dyDescent="0.25">
      <c r="AC118" s="281"/>
      <c r="AD118" s="281"/>
      <c r="AE118" s="281"/>
      <c r="AF118" s="281"/>
      <c r="AG118" s="281"/>
    </row>
    <row r="119" spans="29:33" x14ac:dyDescent="0.25">
      <c r="AC119" s="281"/>
      <c r="AD119" s="281"/>
      <c r="AE119" s="281"/>
      <c r="AF119" s="281"/>
      <c r="AG119" s="281"/>
    </row>
    <row r="120" spans="29:33" x14ac:dyDescent="0.25">
      <c r="AC120" s="281"/>
      <c r="AD120" s="281"/>
      <c r="AE120" s="281"/>
      <c r="AF120" s="281"/>
      <c r="AG120" s="281"/>
    </row>
    <row r="121" spans="29:33" x14ac:dyDescent="0.25">
      <c r="AC121" s="281"/>
      <c r="AD121" s="281"/>
      <c r="AE121" s="281"/>
      <c r="AF121" s="281"/>
      <c r="AG121" s="281"/>
    </row>
    <row r="122" spans="29:33" x14ac:dyDescent="0.25">
      <c r="AC122" s="281"/>
      <c r="AD122" s="281"/>
      <c r="AE122" s="281"/>
      <c r="AF122" s="281"/>
      <c r="AG122" s="281"/>
    </row>
    <row r="123" spans="29:33" x14ac:dyDescent="0.25">
      <c r="AC123" s="281"/>
      <c r="AD123" s="281"/>
      <c r="AE123" s="281"/>
      <c r="AF123" s="281"/>
      <c r="AG123" s="281"/>
    </row>
    <row r="124" spans="29:33" x14ac:dyDescent="0.25">
      <c r="AC124" s="281"/>
      <c r="AD124" s="281"/>
      <c r="AE124" s="281"/>
      <c r="AF124" s="281"/>
      <c r="AG124" s="281"/>
    </row>
    <row r="125" spans="29:33" x14ac:dyDescent="0.25">
      <c r="AC125" s="281"/>
      <c r="AD125" s="281"/>
      <c r="AE125" s="281"/>
      <c r="AF125" s="281"/>
      <c r="AG125" s="281"/>
    </row>
    <row r="126" spans="29:33" x14ac:dyDescent="0.25">
      <c r="AC126" s="281"/>
      <c r="AD126" s="281"/>
      <c r="AE126" s="281"/>
      <c r="AF126" s="281"/>
      <c r="AG126" s="281"/>
    </row>
    <row r="127" spans="29:33" x14ac:dyDescent="0.25">
      <c r="AC127" s="281"/>
      <c r="AD127" s="281"/>
      <c r="AE127" s="281"/>
      <c r="AF127" s="281"/>
      <c r="AG127" s="281"/>
    </row>
    <row r="128" spans="29:33" x14ac:dyDescent="0.25">
      <c r="AC128" s="281"/>
      <c r="AD128" s="281"/>
      <c r="AE128" s="281"/>
      <c r="AF128" s="281"/>
      <c r="AG128" s="281"/>
    </row>
  </sheetData>
  <sheetProtection algorithmName="SHA-512" hashValue="yObQptMcYwd3Q0rbGi8s0N69e8s9fgdCN6CubupEN0DCMi/zMCBtprS1nxfx1DzUH6M4m+AcahR/aRjBRDMnzA==" saltValue="azcx14va/Q+P1gC/hyrFTA==" spinCount="100000" sheet="1" formatCells="0" formatColumns="0" formatRows="0"/>
  <protectedRanges>
    <protectedRange sqref="H30 K30 D28:D31 D32:L33" name="Range1"/>
  </protectedRanges>
  <mergeCells count="55">
    <mergeCell ref="C79:L79"/>
    <mergeCell ref="P33:S33"/>
    <mergeCell ref="P24:S25"/>
    <mergeCell ref="P27:S28"/>
    <mergeCell ref="P29:S30"/>
    <mergeCell ref="C25:K25"/>
    <mergeCell ref="B73:B74"/>
    <mergeCell ref="J40:K40"/>
    <mergeCell ref="J37:K37"/>
    <mergeCell ref="C44:L44"/>
    <mergeCell ref="J38:K38"/>
    <mergeCell ref="J39:K39"/>
    <mergeCell ref="G37:H37"/>
    <mergeCell ref="J41:L41"/>
    <mergeCell ref="G38:H39"/>
    <mergeCell ref="G40:H42"/>
    <mergeCell ref="O7:P7"/>
    <mergeCell ref="D31:L31"/>
    <mergeCell ref="J35:L35"/>
    <mergeCell ref="D30:F30"/>
    <mergeCell ref="K30:L30"/>
    <mergeCell ref="B27:L27"/>
    <mergeCell ref="C23:K23"/>
    <mergeCell ref="D24:L24"/>
    <mergeCell ref="D32:L32"/>
    <mergeCell ref="B18:C18"/>
    <mergeCell ref="B19:K19"/>
    <mergeCell ref="C21:K21"/>
    <mergeCell ref="B7:L16"/>
    <mergeCell ref="B32:C32"/>
    <mergeCell ref="P21:S21"/>
    <mergeCell ref="P23:S23"/>
    <mergeCell ref="P22:S22"/>
    <mergeCell ref="J36:K36"/>
    <mergeCell ref="B33:C33"/>
    <mergeCell ref="D33:L33"/>
    <mergeCell ref="P26:S26"/>
    <mergeCell ref="P32:S32"/>
    <mergeCell ref="D22:L22"/>
    <mergeCell ref="B1:D4"/>
    <mergeCell ref="T24:T25"/>
    <mergeCell ref="T27:T28"/>
    <mergeCell ref="T29:T30"/>
    <mergeCell ref="P31:S31"/>
    <mergeCell ref="B5:L5"/>
    <mergeCell ref="B28:C28"/>
    <mergeCell ref="B29:C29"/>
    <mergeCell ref="B30:C30"/>
    <mergeCell ref="B31:C31"/>
    <mergeCell ref="H30:I30"/>
    <mergeCell ref="D28:L28"/>
    <mergeCell ref="D29:L29"/>
    <mergeCell ref="D20:L20"/>
    <mergeCell ref="R7:S7"/>
    <mergeCell ref="D26:L26"/>
  </mergeCells>
  <phoneticPr fontId="36" type="noConversion"/>
  <conditionalFormatting sqref="E35">
    <cfRule type="containsText" dxfId="277" priority="87" operator="containsText" text="COMcheck">
      <formula>NOT(ISERROR(SEARCH("COMcheck",E35)))</formula>
    </cfRule>
    <cfRule type="containsText" dxfId="276" priority="88" operator="containsText" text="Individual Files">
      <formula>NOT(ISERROR(SEARCH("Individual Files",E35)))</formula>
    </cfRule>
  </conditionalFormatting>
  <conditionalFormatting sqref="D29:L29 D30 H30 D31:L33 D28">
    <cfRule type="containsBlanks" dxfId="275" priority="86">
      <formula>LEN(TRIM(D28))=0</formula>
    </cfRule>
  </conditionalFormatting>
  <conditionalFormatting sqref="K30">
    <cfRule type="containsBlanks" dxfId="274" priority="84">
      <formula>LEN(TRIM(K30))=0</formula>
    </cfRule>
  </conditionalFormatting>
  <conditionalFormatting sqref="H35">
    <cfRule type="containsText" dxfId="273" priority="71" operator="containsText" text="Choose from Drop-down">
      <formula>NOT(ISERROR(SEARCH("Choose from Drop-down",H35)))</formula>
    </cfRule>
  </conditionalFormatting>
  <conditionalFormatting sqref="G40:H42">
    <cfRule type="containsBlanks" dxfId="272" priority="70">
      <formula>LEN(TRIM(G40))=0</formula>
    </cfRule>
  </conditionalFormatting>
  <conditionalFormatting sqref="L19:M19">
    <cfRule type="expression" dxfId="271" priority="69">
      <formula>L19="Select Yes or NO"</formula>
    </cfRule>
  </conditionalFormatting>
  <conditionalFormatting sqref="D46:D70">
    <cfRule type="containsBlanks" dxfId="270" priority="56">
      <formula>LEN(TRIM(D46))=0</formula>
    </cfRule>
  </conditionalFormatting>
  <conditionalFormatting sqref="D20:M20">
    <cfRule type="containsText" dxfId="269" priority="54" operator="containsText" text="continue">
      <formula>NOT(ISERROR(SEARCH("continue",D20)))</formula>
    </cfRule>
    <cfRule type="containsText" dxfId="268" priority="55" operator="containsText" text="proceed">
      <formula>NOT(ISERROR(SEARCH("proceed",D20)))</formula>
    </cfRule>
  </conditionalFormatting>
  <conditionalFormatting sqref="D22:M22">
    <cfRule type="containsText" dxfId="267" priority="52" operator="containsText" text="proceed">
      <formula>NOT(ISERROR(SEARCH("proceed",D22)))</formula>
    </cfRule>
    <cfRule type="containsText" dxfId="266" priority="53" operator="containsText" text="continue">
      <formula>NOT(ISERROR(SEARCH("continue",D22)))</formula>
    </cfRule>
  </conditionalFormatting>
  <conditionalFormatting sqref="D24:M24">
    <cfRule type="containsText" dxfId="265" priority="50" operator="containsText" text="not">
      <formula>NOT(ISERROR(SEARCH("not",D24)))</formula>
    </cfRule>
    <cfRule type="containsText" dxfId="264" priority="51" operator="containsText" text="individual">
      <formula>NOT(ISERROR(SEARCH("individual",D24)))</formula>
    </cfRule>
  </conditionalFormatting>
  <conditionalFormatting sqref="E37">
    <cfRule type="containsText" dxfId="263" priority="48" operator="containsText" text="Small (5 rows)">
      <formula>NOT(ISERROR(SEARCH("Small (5 rows)",E37)))</formula>
    </cfRule>
    <cfRule type="containsText" dxfId="262" priority="49" operator="containsText" text="Large (25 rows)">
      <formula>NOT(ISERROR(SEARCH("Large (25 rows)",E37)))</formula>
    </cfRule>
  </conditionalFormatting>
  <conditionalFormatting sqref="D26:M26">
    <cfRule type="containsText" dxfId="261" priority="20" operator="containsText" text="Focus">
      <formula>NOT(ISERROR(SEARCH("Focus",D26)))</formula>
    </cfRule>
    <cfRule type="containsText" dxfId="260" priority="30" operator="containsText" text="project">
      <formula>NOT(ISERROR(SEARCH("project",D26)))</formula>
    </cfRule>
    <cfRule type="containsText" dxfId="259" priority="31" operator="containsText" text="Select">
      <formula>NOT(ISERROR(SEARCH("Select",D26)))</formula>
    </cfRule>
  </conditionalFormatting>
  <conditionalFormatting sqref="L25:M25">
    <cfRule type="containsText" dxfId="258" priority="18" operator="containsText" text="Select Yes or No">
      <formula>NOT(ISERROR(SEARCH("Select Yes or No",L25)))</formula>
    </cfRule>
  </conditionalFormatting>
  <conditionalFormatting sqref="L21:M21">
    <cfRule type="expression" dxfId="257" priority="15">
      <formula>$L$19= "Select Yes or No"</formula>
    </cfRule>
    <cfRule type="containsText" dxfId="256" priority="16" operator="containsText" text="Select Yes or No">
      <formula>NOT(ISERROR(SEARCH("Select Yes or No",L21)))</formula>
    </cfRule>
    <cfRule type="expression" dxfId="255" priority="17">
      <formula>IF($L$19="Yes","","Select Yes or No")</formula>
    </cfRule>
  </conditionalFormatting>
  <conditionalFormatting sqref="L23:M23">
    <cfRule type="expression" dxfId="254" priority="8">
      <formula>$L$21="Yes"</formula>
    </cfRule>
    <cfRule type="expression" dxfId="253" priority="9">
      <formula>$L$21="Select Yes or No"</formula>
    </cfRule>
    <cfRule type="containsText" dxfId="252" priority="10" operator="containsText" text="Select Yes or No">
      <formula>NOT(ISERROR(SEARCH("Select Yes or No",L23)))</formula>
    </cfRule>
  </conditionalFormatting>
  <conditionalFormatting sqref="C21:M21">
    <cfRule type="expression" dxfId="251" priority="4">
      <formula>$L$19="Yes"</formula>
    </cfRule>
  </conditionalFormatting>
  <conditionalFormatting sqref="P12">
    <cfRule type="cellIs" dxfId="250" priority="2" operator="equal">
      <formula>0</formula>
    </cfRule>
  </conditionalFormatting>
  <dataValidations count="3">
    <dataValidation type="list" allowBlank="1" showInputMessage="1" showErrorMessage="1" sqref="E35" xr:uid="{00000000-0002-0000-0100-000000000000}">
      <formula1>SheetTypes</formula1>
    </dataValidation>
    <dataValidation type="whole" allowBlank="1" showInputMessage="1" showErrorMessage="1" error="Cannot exceed 8,760" sqref="D81:D105 D46:D70" xr:uid="{1DFE9D8E-C9A8-414E-9CC0-7D1038EEE998}">
      <formula1>0</formula1>
      <formula2>8760</formula2>
    </dataValidation>
    <dataValidation type="list" allowBlank="1" showInputMessage="1" showErrorMessage="1" sqref="L21:M21 L19:M19 L23:M23 L25:M25" xr:uid="{71219265-DCB2-456E-9E26-8417C2C7865B}">
      <formula1>"Select Yes or No, Yes, No"</formula1>
    </dataValidation>
  </dataValidations>
  <hyperlinks>
    <hyperlink ref="C77" r:id="rId1" xr:uid="{73BE61E9-7606-4BD0-B71E-60AE776F38F5}"/>
  </hyperlinks>
  <pageMargins left="0.7" right="0.7" top="0.75" bottom="0.75" header="0.3" footer="0.3"/>
  <pageSetup orientation="portrait" r:id="rId2"/>
  <ignoredErrors>
    <ignoredError sqref="G48:G49 E48:E49 C48:C49" emptyCellReference="1"/>
    <ignoredError sqref="I82:I105" formula="1"/>
  </ignoredError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DB9387FD-45DB-4697-AA1B-8CC8EBE945C4}">
          <x14:formula1>
            <xm:f>Admin_Lists!$A$62:$A$66</xm:f>
          </x14:formula1>
          <xm:sqref>H35</xm:sqref>
        </x14:dataValidation>
        <x14:dataValidation type="list" allowBlank="1" showInputMessage="1" showErrorMessage="1" xr:uid="{9E966EEE-92D0-434C-9D0C-C350A652541B}">
          <x14:formula1>
            <xm:f>Admin_Lists!$A$101:$A$102</xm:f>
          </x14:formula1>
          <xm:sqref>AA71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4" tint="-0.499984740745262"/>
  </sheetPr>
  <dimension ref="A2:P107"/>
  <sheetViews>
    <sheetView showGridLines="0" workbookViewId="0">
      <pane ySplit="2" topLeftCell="A30" activePane="bottomLeft" state="frozen"/>
      <selection pane="bottomLeft" activeCell="A84" sqref="A84"/>
    </sheetView>
  </sheetViews>
  <sheetFormatPr defaultRowHeight="15" x14ac:dyDescent="0.25"/>
  <cols>
    <col min="1" max="1" width="35.5703125" customWidth="1"/>
    <col min="2" max="2" width="21.5703125" bestFit="1" customWidth="1"/>
    <col min="3" max="3" width="9.28515625" customWidth="1"/>
    <col min="4" max="4" width="12" customWidth="1"/>
    <col min="5" max="5" width="10.85546875" bestFit="1" customWidth="1"/>
    <col min="7" max="7" width="14.7109375" customWidth="1"/>
    <col min="13" max="13" width="11" customWidth="1"/>
    <col min="14" max="14" width="26.85546875" customWidth="1"/>
    <col min="17" max="17" width="7.5703125" customWidth="1"/>
    <col min="18" max="18" width="7.28515625" bestFit="1" customWidth="1"/>
  </cols>
  <sheetData>
    <row r="2" spans="1:16" x14ac:dyDescent="0.25">
      <c r="B2" t="s">
        <v>363</v>
      </c>
    </row>
    <row r="3" spans="1:16" x14ac:dyDescent="0.25">
      <c r="B3" t="s">
        <v>57</v>
      </c>
      <c r="D3" s="1" t="s">
        <v>364</v>
      </c>
    </row>
    <row r="4" spans="1:16" ht="14.45" customHeight="1" x14ac:dyDescent="0.25">
      <c r="B4" t="s">
        <v>14</v>
      </c>
      <c r="D4" s="2" t="s">
        <v>365</v>
      </c>
    </row>
    <row r="5" spans="1:16" x14ac:dyDescent="0.25">
      <c r="B5" t="s">
        <v>366</v>
      </c>
      <c r="D5" t="s">
        <v>367</v>
      </c>
    </row>
    <row r="6" spans="1:16" ht="15.75" thickBot="1" x14ac:dyDescent="0.3"/>
    <row r="7" spans="1:16" ht="14.45" customHeight="1" x14ac:dyDescent="0.25">
      <c r="A7" s="412" t="s">
        <v>368</v>
      </c>
      <c r="B7" s="413"/>
      <c r="H7" s="42" t="s">
        <v>369</v>
      </c>
      <c r="I7" s="42"/>
      <c r="J7" s="42"/>
      <c r="K7" s="42"/>
      <c r="L7" s="42"/>
      <c r="M7" s="42"/>
      <c r="N7" s="42"/>
    </row>
    <row r="8" spans="1:16" ht="15.75" thickBot="1" x14ac:dyDescent="0.3">
      <c r="A8" s="414"/>
      <c r="B8" s="415"/>
      <c r="H8" s="42" t="s">
        <v>370</v>
      </c>
      <c r="M8" t="s">
        <v>371</v>
      </c>
    </row>
    <row r="9" spans="1:16" x14ac:dyDescent="0.25">
      <c r="A9" s="5" t="s">
        <v>57</v>
      </c>
      <c r="B9" s="7">
        <v>0</v>
      </c>
      <c r="H9" t="s">
        <v>372</v>
      </c>
      <c r="M9" s="38">
        <v>0.4</v>
      </c>
      <c r="N9" s="3" t="s">
        <v>373</v>
      </c>
      <c r="O9" s="406" t="s">
        <v>374</v>
      </c>
      <c r="P9" s="407"/>
    </row>
    <row r="10" spans="1:16" x14ac:dyDescent="0.25">
      <c r="A10" s="3" t="s">
        <v>192</v>
      </c>
      <c r="B10" s="8">
        <v>0.8</v>
      </c>
      <c r="H10" t="s">
        <v>375</v>
      </c>
      <c r="M10">
        <v>0.03</v>
      </c>
      <c r="N10" s="3" t="s">
        <v>376</v>
      </c>
      <c r="O10" s="408"/>
      <c r="P10" s="409"/>
    </row>
    <row r="11" spans="1:16" x14ac:dyDescent="0.25">
      <c r="A11" s="3" t="s">
        <v>193</v>
      </c>
      <c r="B11" s="8">
        <v>1.01</v>
      </c>
      <c r="H11" t="s">
        <v>377</v>
      </c>
      <c r="M11">
        <v>0.82</v>
      </c>
    </row>
    <row r="12" spans="1:16" x14ac:dyDescent="0.25">
      <c r="A12" s="3" t="s">
        <v>194</v>
      </c>
      <c r="B12" s="8">
        <v>1.01</v>
      </c>
      <c r="H12" t="s">
        <v>378</v>
      </c>
      <c r="M12">
        <v>0.65</v>
      </c>
    </row>
    <row r="13" spans="1:16" x14ac:dyDescent="0.25">
      <c r="A13" s="3" t="s">
        <v>195</v>
      </c>
      <c r="B13" s="8">
        <v>1.01</v>
      </c>
      <c r="H13" t="s">
        <v>379</v>
      </c>
      <c r="M13">
        <v>1.1399999999999999</v>
      </c>
    </row>
    <row r="14" spans="1:16" x14ac:dyDescent="0.25">
      <c r="A14" s="3" t="s">
        <v>196</v>
      </c>
      <c r="B14" s="8">
        <v>0.9</v>
      </c>
      <c r="H14" t="s">
        <v>380</v>
      </c>
      <c r="M14">
        <v>0.28000000000000003</v>
      </c>
    </row>
    <row r="15" spans="1:16" x14ac:dyDescent="0.25">
      <c r="A15" s="3" t="s">
        <v>197</v>
      </c>
      <c r="B15" s="8">
        <v>0.95</v>
      </c>
      <c r="H15" t="s">
        <v>381</v>
      </c>
      <c r="M15">
        <v>2.4300000000000002</v>
      </c>
    </row>
    <row r="16" spans="1:16" x14ac:dyDescent="0.25">
      <c r="A16" s="3" t="s">
        <v>198</v>
      </c>
      <c r="B16" s="8">
        <v>0.56999999999999995</v>
      </c>
      <c r="H16" t="s">
        <v>382</v>
      </c>
      <c r="M16">
        <v>1.53</v>
      </c>
    </row>
    <row r="17" spans="1:13" x14ac:dyDescent="0.25">
      <c r="A17" s="3" t="s">
        <v>199</v>
      </c>
      <c r="B17" s="8">
        <v>0.84</v>
      </c>
      <c r="H17" t="s">
        <v>383</v>
      </c>
      <c r="M17">
        <v>0.43</v>
      </c>
    </row>
    <row r="18" spans="1:13" x14ac:dyDescent="0.25">
      <c r="A18" s="3" t="s">
        <v>200</v>
      </c>
      <c r="B18" s="8">
        <v>0.67</v>
      </c>
      <c r="H18" t="s">
        <v>384</v>
      </c>
      <c r="M18">
        <v>0.63</v>
      </c>
    </row>
    <row r="19" spans="1:13" x14ac:dyDescent="0.25">
      <c r="A19" s="4" t="s">
        <v>201</v>
      </c>
      <c r="B19" s="9">
        <v>0.5</v>
      </c>
      <c r="H19" t="s">
        <v>385</v>
      </c>
      <c r="M19">
        <v>0.43</v>
      </c>
    </row>
    <row r="20" spans="1:13" x14ac:dyDescent="0.25">
      <c r="A20" s="3" t="s">
        <v>202</v>
      </c>
      <c r="B20" s="8">
        <v>0.5</v>
      </c>
      <c r="H20" t="s">
        <v>386</v>
      </c>
      <c r="M20">
        <v>0.67</v>
      </c>
    </row>
    <row r="21" spans="1:13" x14ac:dyDescent="0.25">
      <c r="A21" s="3" t="s">
        <v>203</v>
      </c>
      <c r="B21" s="8">
        <v>0.94</v>
      </c>
      <c r="H21" t="s">
        <v>387</v>
      </c>
      <c r="M21">
        <v>1.01</v>
      </c>
    </row>
    <row r="22" spans="1:13" x14ac:dyDescent="0.25">
      <c r="A22" s="3" t="s">
        <v>204</v>
      </c>
      <c r="B22" s="8">
        <v>0.9</v>
      </c>
      <c r="H22" t="s">
        <v>388</v>
      </c>
      <c r="M22">
        <v>1.34</v>
      </c>
    </row>
    <row r="23" spans="1:13" x14ac:dyDescent="0.25">
      <c r="A23" s="3" t="s">
        <v>205</v>
      </c>
      <c r="B23" s="8">
        <v>1.05</v>
      </c>
      <c r="H23" t="s">
        <v>389</v>
      </c>
      <c r="M23">
        <v>1.24</v>
      </c>
    </row>
    <row r="24" spans="1:13" x14ac:dyDescent="0.25">
      <c r="A24" s="3" t="s">
        <v>207</v>
      </c>
      <c r="B24" s="8">
        <v>0.87</v>
      </c>
      <c r="H24" t="s">
        <v>390</v>
      </c>
      <c r="M24">
        <v>1.71</v>
      </c>
    </row>
    <row r="25" spans="1:13" x14ac:dyDescent="0.25">
      <c r="A25" s="3" t="s">
        <v>208</v>
      </c>
      <c r="B25" s="8">
        <v>1.19</v>
      </c>
      <c r="H25" t="s">
        <v>391</v>
      </c>
      <c r="M25">
        <v>1.23</v>
      </c>
    </row>
    <row r="26" spans="1:13" x14ac:dyDescent="0.25">
      <c r="A26" s="3" t="s">
        <v>209</v>
      </c>
      <c r="B26" s="8">
        <v>0.5</v>
      </c>
      <c r="H26" t="s">
        <v>392</v>
      </c>
      <c r="M26">
        <v>1.45</v>
      </c>
    </row>
    <row r="27" spans="1:13" x14ac:dyDescent="0.25">
      <c r="A27" s="3" t="s">
        <v>210</v>
      </c>
      <c r="B27" s="8">
        <v>1.19</v>
      </c>
      <c r="H27" t="s">
        <v>393</v>
      </c>
      <c r="M27">
        <v>0.72</v>
      </c>
    </row>
    <row r="28" spans="1:13" x14ac:dyDescent="0.25">
      <c r="A28" s="3" t="s">
        <v>211</v>
      </c>
      <c r="B28" s="8">
        <v>1.17</v>
      </c>
      <c r="H28" t="s">
        <v>394</v>
      </c>
      <c r="M28">
        <v>0.92</v>
      </c>
    </row>
    <row r="29" spans="1:13" x14ac:dyDescent="0.25">
      <c r="A29" s="3" t="s">
        <v>212</v>
      </c>
      <c r="B29" s="8">
        <v>0.76</v>
      </c>
      <c r="H29" t="s">
        <v>395</v>
      </c>
      <c r="M29">
        <v>0.79</v>
      </c>
    </row>
    <row r="30" spans="1:13" x14ac:dyDescent="0.25">
      <c r="A30" s="3" t="s">
        <v>213</v>
      </c>
      <c r="B30" s="8">
        <v>0.51</v>
      </c>
      <c r="H30" t="s">
        <v>396</v>
      </c>
      <c r="M30">
        <v>0.41</v>
      </c>
    </row>
    <row r="31" spans="1:13" x14ac:dyDescent="0.25">
      <c r="A31" s="3" t="s">
        <v>214</v>
      </c>
      <c r="B31" s="8">
        <v>1.02</v>
      </c>
      <c r="H31" t="s">
        <v>397</v>
      </c>
      <c r="M31">
        <v>0.66</v>
      </c>
    </row>
    <row r="32" spans="1:13" x14ac:dyDescent="0.25">
      <c r="A32" s="3" t="s">
        <v>215</v>
      </c>
      <c r="B32" s="8">
        <v>0.21</v>
      </c>
      <c r="H32" t="s">
        <v>398</v>
      </c>
      <c r="M32">
        <v>1.72</v>
      </c>
    </row>
    <row r="33" spans="1:13" x14ac:dyDescent="0.25">
      <c r="A33" s="3" t="s">
        <v>216</v>
      </c>
      <c r="B33" s="8">
        <v>0.82</v>
      </c>
      <c r="H33" t="s">
        <v>399</v>
      </c>
      <c r="M33" s="38">
        <v>1.9</v>
      </c>
    </row>
    <row r="34" spans="1:13" x14ac:dyDescent="0.25">
      <c r="A34" s="3" t="s">
        <v>217</v>
      </c>
      <c r="B34" s="8">
        <v>0.82</v>
      </c>
      <c r="H34" t="s">
        <v>400</v>
      </c>
      <c r="M34">
        <v>0.96</v>
      </c>
    </row>
    <row r="35" spans="1:13" x14ac:dyDescent="0.25">
      <c r="A35" s="3" t="s">
        <v>401</v>
      </c>
      <c r="H35" t="s">
        <v>402</v>
      </c>
      <c r="M35">
        <v>1.07</v>
      </c>
    </row>
    <row r="36" spans="1:13" x14ac:dyDescent="0.25">
      <c r="A36" s="3" t="s">
        <v>218</v>
      </c>
      <c r="B36" s="8">
        <v>0.21</v>
      </c>
      <c r="H36" t="s">
        <v>403</v>
      </c>
      <c r="M36">
        <v>0.65</v>
      </c>
    </row>
    <row r="37" spans="1:13" x14ac:dyDescent="0.25">
      <c r="A37" s="3" t="s">
        <v>219</v>
      </c>
      <c r="B37" s="8">
        <v>0.81</v>
      </c>
      <c r="H37" t="s">
        <v>404</v>
      </c>
      <c r="M37">
        <v>0.89</v>
      </c>
    </row>
    <row r="38" spans="1:13" x14ac:dyDescent="0.25">
      <c r="A38" s="3" t="s">
        <v>220</v>
      </c>
      <c r="B38" s="8">
        <v>1.39</v>
      </c>
      <c r="H38" t="s">
        <v>405</v>
      </c>
      <c r="M38">
        <v>0.65</v>
      </c>
    </row>
    <row r="39" spans="1:13" x14ac:dyDescent="0.25">
      <c r="A39" s="3" t="s">
        <v>221</v>
      </c>
      <c r="B39" s="8">
        <v>0.87</v>
      </c>
      <c r="H39" t="s">
        <v>406</v>
      </c>
      <c r="M39">
        <v>0.38</v>
      </c>
    </row>
    <row r="40" spans="1:13" x14ac:dyDescent="0.25">
      <c r="A40" s="3" t="s">
        <v>222</v>
      </c>
      <c r="B40" s="8">
        <v>0.87</v>
      </c>
      <c r="H40" t="s">
        <v>407</v>
      </c>
      <c r="M40">
        <v>0.95</v>
      </c>
    </row>
    <row r="41" spans="1:13" x14ac:dyDescent="0.25">
      <c r="A41" s="3" t="s">
        <v>223</v>
      </c>
      <c r="B41" s="8">
        <v>1</v>
      </c>
      <c r="H41" t="s">
        <v>408</v>
      </c>
      <c r="M41">
        <v>0.56000000000000005</v>
      </c>
    </row>
    <row r="42" spans="1:13" x14ac:dyDescent="0.25">
      <c r="A42" s="3" t="s">
        <v>224</v>
      </c>
      <c r="B42" s="8">
        <v>1.26</v>
      </c>
      <c r="H42" t="s">
        <v>409</v>
      </c>
      <c r="M42">
        <v>2.21</v>
      </c>
    </row>
    <row r="43" spans="1:13" x14ac:dyDescent="0.25">
      <c r="A43" s="3" t="s">
        <v>225</v>
      </c>
      <c r="B43" s="8">
        <v>0.87</v>
      </c>
      <c r="H43" t="s">
        <v>410</v>
      </c>
      <c r="M43">
        <v>2.41</v>
      </c>
    </row>
    <row r="44" spans="1:13" x14ac:dyDescent="0.25">
      <c r="A44" s="3" t="s">
        <v>226</v>
      </c>
      <c r="B44" s="8">
        <v>0.91</v>
      </c>
      <c r="H44" t="s">
        <v>411</v>
      </c>
      <c r="M44">
        <v>0.22</v>
      </c>
    </row>
    <row r="45" spans="1:13" x14ac:dyDescent="0.25">
      <c r="A45" s="3" t="s">
        <v>227</v>
      </c>
      <c r="B45" s="8">
        <v>0.5</v>
      </c>
      <c r="H45" t="s">
        <v>412</v>
      </c>
      <c r="M45">
        <v>1.21</v>
      </c>
    </row>
    <row r="46" spans="1:13" x14ac:dyDescent="0.25">
      <c r="A46" s="3" t="s">
        <v>228</v>
      </c>
      <c r="B46" s="8">
        <v>0.89</v>
      </c>
      <c r="H46" t="s">
        <v>413</v>
      </c>
      <c r="M46">
        <v>0.47</v>
      </c>
    </row>
    <row r="47" spans="1:13" x14ac:dyDescent="0.25">
      <c r="A47" s="3" t="s">
        <v>229</v>
      </c>
      <c r="B47" s="8">
        <v>0.7</v>
      </c>
      <c r="H47" t="s">
        <v>414</v>
      </c>
      <c r="M47" s="38">
        <v>1.2</v>
      </c>
    </row>
    <row r="48" spans="1:13" x14ac:dyDescent="0.25">
      <c r="A48" s="3" t="s">
        <v>230</v>
      </c>
      <c r="B48" s="8">
        <v>0.66</v>
      </c>
      <c r="H48" t="s">
        <v>415</v>
      </c>
      <c r="M48">
        <v>0.72</v>
      </c>
    </row>
    <row r="49" spans="1:13" ht="15.75" thickBot="1" x14ac:dyDescent="0.3">
      <c r="A49" s="10" t="s">
        <v>231</v>
      </c>
      <c r="B49" s="11">
        <v>1.19</v>
      </c>
      <c r="H49" t="s">
        <v>416</v>
      </c>
      <c r="M49">
        <v>0.74</v>
      </c>
    </row>
    <row r="50" spans="1:13" x14ac:dyDescent="0.25">
      <c r="H50" t="s">
        <v>417</v>
      </c>
      <c r="M50">
        <v>0.88</v>
      </c>
    </row>
    <row r="51" spans="1:13" ht="15.75" thickBot="1" x14ac:dyDescent="0.3">
      <c r="H51" t="s">
        <v>418</v>
      </c>
      <c r="M51">
        <v>0.71</v>
      </c>
    </row>
    <row r="52" spans="1:13" x14ac:dyDescent="0.25">
      <c r="A52" s="410" t="s">
        <v>419</v>
      </c>
      <c r="H52" t="s">
        <v>420</v>
      </c>
      <c r="M52">
        <v>0.62</v>
      </c>
    </row>
    <row r="53" spans="1:13" ht="15.75" thickBot="1" x14ac:dyDescent="0.3">
      <c r="A53" s="411"/>
      <c r="H53" t="s">
        <v>421</v>
      </c>
      <c r="M53">
        <v>0.91</v>
      </c>
    </row>
    <row r="54" spans="1:13" x14ac:dyDescent="0.25">
      <c r="A54" s="3" t="s">
        <v>422</v>
      </c>
      <c r="B54" s="6">
        <v>3730</v>
      </c>
      <c r="H54" t="s">
        <v>423</v>
      </c>
      <c r="M54">
        <v>1.1499999999999999</v>
      </c>
    </row>
    <row r="55" spans="1:13" x14ac:dyDescent="0.25">
      <c r="A55" s="3" t="s">
        <v>424</v>
      </c>
      <c r="B55" s="6">
        <v>4745</v>
      </c>
      <c r="H55" t="s">
        <v>425</v>
      </c>
      <c r="M55">
        <v>1.66</v>
      </c>
    </row>
    <row r="56" spans="1:13" x14ac:dyDescent="0.25">
      <c r="A56" s="3" t="s">
        <v>426</v>
      </c>
      <c r="B56" s="6">
        <v>4698</v>
      </c>
      <c r="H56" t="s">
        <v>427</v>
      </c>
      <c r="M56">
        <v>1.51</v>
      </c>
    </row>
    <row r="57" spans="1:13" x14ac:dyDescent="0.25">
      <c r="A57" s="3" t="s">
        <v>428</v>
      </c>
      <c r="B57" s="6">
        <v>3239</v>
      </c>
      <c r="H57" t="s">
        <v>429</v>
      </c>
      <c r="M57">
        <v>2.48</v>
      </c>
    </row>
    <row r="58" spans="1:13" x14ac:dyDescent="0.25">
      <c r="A58" s="3" t="s">
        <v>430</v>
      </c>
      <c r="B58" s="6">
        <v>5950</v>
      </c>
      <c r="H58" t="s">
        <v>431</v>
      </c>
      <c r="M58">
        <v>1.43</v>
      </c>
    </row>
    <row r="59" spans="1:13" ht="15.75" thickBot="1" x14ac:dyDescent="0.3">
      <c r="A59" s="3" t="s">
        <v>432</v>
      </c>
      <c r="B59" s="6">
        <v>840</v>
      </c>
      <c r="H59" t="s">
        <v>433</v>
      </c>
      <c r="M59">
        <v>1.81</v>
      </c>
    </row>
    <row r="60" spans="1:13" ht="15.75" thickBot="1" x14ac:dyDescent="0.3">
      <c r="A60" s="4" t="s">
        <v>434</v>
      </c>
      <c r="B60" s="12">
        <f>'Start Here!'!G40</f>
        <v>0</v>
      </c>
      <c r="H60" t="s">
        <v>435</v>
      </c>
      <c r="M60" s="38">
        <v>0.6</v>
      </c>
    </row>
    <row r="61" spans="1:13" ht="15.75" thickBot="1" x14ac:dyDescent="0.3">
      <c r="H61" t="s">
        <v>436</v>
      </c>
      <c r="M61">
        <v>1.06</v>
      </c>
    </row>
    <row r="62" spans="1:13" x14ac:dyDescent="0.25">
      <c r="A62" s="29" t="s">
        <v>57</v>
      </c>
      <c r="H62" t="s">
        <v>437</v>
      </c>
      <c r="M62">
        <v>1.71</v>
      </c>
    </row>
    <row r="63" spans="1:13" ht="15.75" thickBot="1" x14ac:dyDescent="0.3">
      <c r="A63" s="30" t="s">
        <v>67</v>
      </c>
      <c r="B63" s="6">
        <v>3730</v>
      </c>
      <c r="H63" t="s">
        <v>438</v>
      </c>
      <c r="M63">
        <v>0.47</v>
      </c>
    </row>
    <row r="64" spans="1:13" x14ac:dyDescent="0.25">
      <c r="A64" s="31" t="s">
        <v>69</v>
      </c>
      <c r="B64" s="6">
        <v>4745</v>
      </c>
      <c r="H64" t="s">
        <v>439</v>
      </c>
      <c r="M64">
        <v>0.64</v>
      </c>
    </row>
    <row r="65" spans="1:13" x14ac:dyDescent="0.25">
      <c r="A65" s="31" t="s">
        <v>70</v>
      </c>
      <c r="B65" s="6">
        <v>4698</v>
      </c>
      <c r="H65" t="s">
        <v>440</v>
      </c>
      <c r="M65" s="38">
        <v>1.8</v>
      </c>
    </row>
    <row r="66" spans="1:13" x14ac:dyDescent="0.25">
      <c r="A66" s="31" t="s">
        <v>71</v>
      </c>
      <c r="B66" s="6">
        <v>3239</v>
      </c>
      <c r="H66" t="s">
        <v>441</v>
      </c>
      <c r="M66">
        <v>1.06</v>
      </c>
    </row>
    <row r="67" spans="1:13" x14ac:dyDescent="0.25">
      <c r="A67" s="31" t="s">
        <v>213</v>
      </c>
      <c r="B67" s="6"/>
      <c r="H67" t="s">
        <v>442</v>
      </c>
      <c r="M67">
        <v>0.59</v>
      </c>
    </row>
    <row r="68" spans="1:13" x14ac:dyDescent="0.25">
      <c r="A68" s="31"/>
      <c r="B68" s="6"/>
      <c r="H68" t="s">
        <v>443</v>
      </c>
      <c r="M68">
        <v>2</v>
      </c>
    </row>
    <row r="69" spans="1:13" x14ac:dyDescent="0.25">
      <c r="A69" s="31" t="s">
        <v>444</v>
      </c>
      <c r="H69" t="s">
        <v>445</v>
      </c>
      <c r="M69">
        <v>0.75</v>
      </c>
    </row>
    <row r="70" spans="1:13" x14ac:dyDescent="0.25">
      <c r="A70" s="65" t="s">
        <v>57</v>
      </c>
      <c r="H70" t="s">
        <v>446</v>
      </c>
      <c r="M70" s="38">
        <v>0.9</v>
      </c>
    </row>
    <row r="71" spans="1:13" x14ac:dyDescent="0.25">
      <c r="A71" s="65" t="s">
        <v>65</v>
      </c>
      <c r="H71" t="s">
        <v>447</v>
      </c>
      <c r="M71">
        <v>0.92</v>
      </c>
    </row>
    <row r="72" spans="1:13" x14ac:dyDescent="0.25">
      <c r="A72" s="65" t="s">
        <v>448</v>
      </c>
      <c r="H72" t="s">
        <v>449</v>
      </c>
      <c r="M72">
        <v>0.73</v>
      </c>
    </row>
    <row r="73" spans="1:13" x14ac:dyDescent="0.25">
      <c r="H73" t="s">
        <v>450</v>
      </c>
      <c r="M73">
        <v>1.29</v>
      </c>
    </row>
    <row r="74" spans="1:13" x14ac:dyDescent="0.25">
      <c r="H74" t="s">
        <v>451</v>
      </c>
      <c r="M74">
        <v>1.23</v>
      </c>
    </row>
    <row r="75" spans="1:13" x14ac:dyDescent="0.25">
      <c r="B75" s="75" t="s">
        <v>452</v>
      </c>
      <c r="H75" t="s">
        <v>453</v>
      </c>
      <c r="M75">
        <v>1.19</v>
      </c>
    </row>
    <row r="76" spans="1:13" x14ac:dyDescent="0.25">
      <c r="A76" s="66"/>
      <c r="B76" s="39" t="s">
        <v>454</v>
      </c>
      <c r="C76" s="39" t="s">
        <v>455</v>
      </c>
      <c r="D76" s="39" t="s">
        <v>62</v>
      </c>
      <c r="E76" s="39" t="s">
        <v>456</v>
      </c>
      <c r="H76" t="s">
        <v>457</v>
      </c>
      <c r="M76">
        <v>0.74</v>
      </c>
    </row>
    <row r="77" spans="1:13" x14ac:dyDescent="0.25">
      <c r="A77" s="66" t="s">
        <v>67</v>
      </c>
      <c r="B77" s="66">
        <v>0.34</v>
      </c>
      <c r="C77" s="67">
        <v>0.56000000000000005</v>
      </c>
      <c r="D77" s="66">
        <v>3730</v>
      </c>
      <c r="E77" s="66">
        <f>(SFE_Commercial-SFBASE_Commercial)*Hrs_Commercial/1000</f>
        <v>0.82060000000000011</v>
      </c>
      <c r="H77" t="s">
        <v>458</v>
      </c>
      <c r="M77">
        <v>1.05</v>
      </c>
    </row>
    <row r="78" spans="1:13" x14ac:dyDescent="0.25">
      <c r="A78" s="66" t="s">
        <v>69</v>
      </c>
      <c r="B78" s="66">
        <v>0.24</v>
      </c>
      <c r="C78" s="66">
        <v>0.47</v>
      </c>
      <c r="D78" s="66">
        <v>4745</v>
      </c>
      <c r="E78" s="66">
        <f>(SFE_Industrial-SFBASE_Industrial)*Hrs_Industrial/1000</f>
        <v>1.0913499999999998</v>
      </c>
      <c r="H78" t="s">
        <v>459</v>
      </c>
      <c r="M78">
        <v>1.05</v>
      </c>
    </row>
    <row r="79" spans="1:13" x14ac:dyDescent="0.25">
      <c r="A79" s="66" t="s">
        <v>71</v>
      </c>
      <c r="B79" s="66">
        <v>0.24</v>
      </c>
      <c r="C79" s="66">
        <v>0.41</v>
      </c>
      <c r="D79" s="66">
        <v>3239</v>
      </c>
      <c r="E79" s="66">
        <f>(SFE_SG-SFBASE_SG)*Hrs_SG/1000</f>
        <v>0.55062999999999995</v>
      </c>
      <c r="H79" t="s">
        <v>460</v>
      </c>
      <c r="M79">
        <v>1.02</v>
      </c>
    </row>
    <row r="80" spans="1:13" x14ac:dyDescent="0.25">
      <c r="H80" t="s">
        <v>461</v>
      </c>
      <c r="M80">
        <v>1.1100000000000001</v>
      </c>
    </row>
    <row r="81" spans="1:13" x14ac:dyDescent="0.25">
      <c r="H81" t="s">
        <v>462</v>
      </c>
      <c r="M81">
        <v>0.98</v>
      </c>
    </row>
    <row r="82" spans="1:13" x14ac:dyDescent="0.25">
      <c r="A82" s="68" t="s">
        <v>57</v>
      </c>
      <c r="H82" t="s">
        <v>463</v>
      </c>
      <c r="M82">
        <v>0.19</v>
      </c>
    </row>
    <row r="83" spans="1:13" x14ac:dyDescent="0.25">
      <c r="A83" s="68" t="s">
        <v>464</v>
      </c>
      <c r="H83" t="s">
        <v>465</v>
      </c>
      <c r="M83">
        <v>0.61</v>
      </c>
    </row>
    <row r="84" spans="1:13" x14ac:dyDescent="0.25">
      <c r="A84" s="68" t="s">
        <v>466</v>
      </c>
      <c r="H84" t="s">
        <v>467</v>
      </c>
      <c r="M84">
        <v>1.68</v>
      </c>
    </row>
    <row r="85" spans="1:13" x14ac:dyDescent="0.25">
      <c r="A85" s="68" t="s">
        <v>468</v>
      </c>
      <c r="H85" t="s">
        <v>469</v>
      </c>
      <c r="M85">
        <v>0.94</v>
      </c>
    </row>
    <row r="86" spans="1:13" x14ac:dyDescent="0.25">
      <c r="A86" s="68"/>
      <c r="H86" t="s">
        <v>470</v>
      </c>
      <c r="M86">
        <v>0.64</v>
      </c>
    </row>
    <row r="87" spans="1:13" x14ac:dyDescent="0.25">
      <c r="H87" t="s">
        <v>471</v>
      </c>
      <c r="M87">
        <v>1.53</v>
      </c>
    </row>
    <row r="88" spans="1:13" x14ac:dyDescent="0.25">
      <c r="A88" s="78" t="s">
        <v>472</v>
      </c>
      <c r="B88" s="79">
        <v>15</v>
      </c>
      <c r="C88" s="76" t="s">
        <v>473</v>
      </c>
      <c r="H88" t="s">
        <v>474</v>
      </c>
      <c r="M88">
        <v>1.21</v>
      </c>
    </row>
    <row r="89" spans="1:13" x14ac:dyDescent="0.25">
      <c r="A89" s="78" t="s">
        <v>475</v>
      </c>
      <c r="B89" s="79">
        <v>15</v>
      </c>
      <c r="C89" s="76" t="s">
        <v>476</v>
      </c>
      <c r="H89" t="s">
        <v>477</v>
      </c>
      <c r="M89">
        <v>0.98</v>
      </c>
    </row>
    <row r="90" spans="1:13" x14ac:dyDescent="0.25">
      <c r="A90" s="3" t="s">
        <v>478</v>
      </c>
      <c r="B90" s="80">
        <v>0.04</v>
      </c>
      <c r="C90" s="76" t="s">
        <v>479</v>
      </c>
      <c r="H90" t="s">
        <v>480</v>
      </c>
      <c r="M90">
        <v>0.71</v>
      </c>
    </row>
    <row r="91" spans="1:13" x14ac:dyDescent="0.25">
      <c r="A91" s="3" t="s">
        <v>481</v>
      </c>
      <c r="B91" s="80">
        <v>0.04</v>
      </c>
      <c r="C91" s="76" t="s">
        <v>479</v>
      </c>
      <c r="H91" t="s">
        <v>482</v>
      </c>
      <c r="M91" s="38">
        <v>1.1000000000000001</v>
      </c>
    </row>
    <row r="92" spans="1:13" x14ac:dyDescent="0.25">
      <c r="H92" t="s">
        <v>483</v>
      </c>
      <c r="M92">
        <v>1.59</v>
      </c>
    </row>
    <row r="93" spans="1:13" x14ac:dyDescent="0.25">
      <c r="A93" s="31" t="s">
        <v>484</v>
      </c>
      <c r="H93" t="s">
        <v>485</v>
      </c>
      <c r="M93">
        <v>0.54</v>
      </c>
    </row>
    <row r="94" spans="1:13" x14ac:dyDescent="0.25">
      <c r="A94" s="74" t="s">
        <v>486</v>
      </c>
      <c r="B94" s="74" t="s">
        <v>487</v>
      </c>
      <c r="C94" s="74" t="s">
        <v>488</v>
      </c>
      <c r="H94" t="s">
        <v>489</v>
      </c>
      <c r="M94">
        <v>3.68</v>
      </c>
    </row>
    <row r="95" spans="1:13" x14ac:dyDescent="0.25">
      <c r="A95" s="66" t="s">
        <v>490</v>
      </c>
      <c r="B95" s="81">
        <v>0.1148</v>
      </c>
      <c r="C95" s="77">
        <v>0.996</v>
      </c>
      <c r="H95" t="s">
        <v>491</v>
      </c>
      <c r="M95" s="38">
        <v>2.4</v>
      </c>
    </row>
    <row r="96" spans="1:13" x14ac:dyDescent="0.25">
      <c r="A96" s="66" t="s">
        <v>69</v>
      </c>
      <c r="B96" s="81">
        <v>8.2400000000000001E-2</v>
      </c>
      <c r="C96" s="77">
        <v>0.80800000000000005</v>
      </c>
      <c r="H96" t="s">
        <v>492</v>
      </c>
      <c r="M96" s="38">
        <v>1.8</v>
      </c>
    </row>
    <row r="97" spans="1:13" x14ac:dyDescent="0.25">
      <c r="A97" s="66" t="s">
        <v>493</v>
      </c>
      <c r="B97" s="81">
        <v>0.16370000000000001</v>
      </c>
      <c r="C97" s="77">
        <v>1.3560000000000001</v>
      </c>
      <c r="H97" t="s">
        <v>494</v>
      </c>
      <c r="M97" s="38">
        <v>1.2</v>
      </c>
    </row>
    <row r="98" spans="1:13" x14ac:dyDescent="0.25">
      <c r="A98" s="75" t="s">
        <v>495</v>
      </c>
      <c r="H98" t="s">
        <v>496</v>
      </c>
      <c r="M98" t="s">
        <v>497</v>
      </c>
    </row>
    <row r="99" spans="1:13" x14ac:dyDescent="0.25">
      <c r="H99" t="s">
        <v>498</v>
      </c>
      <c r="M99">
        <v>0.69</v>
      </c>
    </row>
    <row r="100" spans="1:13" x14ac:dyDescent="0.25">
      <c r="A100" s="31" t="s">
        <v>499</v>
      </c>
      <c r="B100" s="83" t="s">
        <v>500</v>
      </c>
      <c r="H100" t="s">
        <v>501</v>
      </c>
      <c r="M100">
        <v>0.63</v>
      </c>
    </row>
    <row r="101" spans="1:13" x14ac:dyDescent="0.25">
      <c r="A101" t="s">
        <v>122</v>
      </c>
      <c r="B101" s="80">
        <v>0.9</v>
      </c>
      <c r="H101" t="s">
        <v>502</v>
      </c>
      <c r="M101" s="38">
        <v>0.8</v>
      </c>
    </row>
    <row r="102" spans="1:13" x14ac:dyDescent="0.25">
      <c r="A102" t="s">
        <v>503</v>
      </c>
      <c r="B102" s="82" t="s">
        <v>504</v>
      </c>
      <c r="H102" t="s">
        <v>505</v>
      </c>
      <c r="M102">
        <v>0.53</v>
      </c>
    </row>
    <row r="103" spans="1:13" x14ac:dyDescent="0.25">
      <c r="H103" t="s">
        <v>506</v>
      </c>
      <c r="M103">
        <v>0.36</v>
      </c>
    </row>
    <row r="104" spans="1:13" x14ac:dyDescent="0.25">
      <c r="H104" t="s">
        <v>507</v>
      </c>
      <c r="M104">
        <v>0.67</v>
      </c>
    </row>
    <row r="105" spans="1:13" x14ac:dyDescent="0.25">
      <c r="H105" t="s">
        <v>508</v>
      </c>
      <c r="M105">
        <v>0.57999999999999996</v>
      </c>
    </row>
    <row r="106" spans="1:13" x14ac:dyDescent="0.25">
      <c r="H106" t="s">
        <v>509</v>
      </c>
      <c r="M106">
        <v>0.95</v>
      </c>
    </row>
    <row r="107" spans="1:13" x14ac:dyDescent="0.25">
      <c r="H107" t="s">
        <v>231</v>
      </c>
      <c r="M107">
        <v>1.59</v>
      </c>
    </row>
  </sheetData>
  <sheetProtection algorithmName="SHA-512" hashValue="kKmZWEjLdw5j+CM22Q6qBIi/DImibzLRwT5+bvEigH/89bcusdu0sxe37l7CLdyEhdWbg4PQsQtbDQlP18jxaQ==" saltValue="A6W8hpS3LKJz1IFnDWY/fQ==" spinCount="100000" sheet="1" objects="1" scenarios="1"/>
  <mergeCells count="3">
    <mergeCell ref="O9:P10"/>
    <mergeCell ref="A52:A53"/>
    <mergeCell ref="A7:B8"/>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7CF3-C3DF-485F-8B7C-9FEE733DF33D}">
  <sheetPr codeName="Sheet1"/>
  <dimension ref="A1"/>
  <sheetViews>
    <sheetView zoomScale="110" zoomScaleNormal="110" workbookViewId="0"/>
  </sheetViews>
  <sheetFormatPr defaultRowHeight="15" x14ac:dyDescent="0.25"/>
  <sheetData/>
  <sheetProtection algorithmName="SHA-512" hashValue="QoV0p+ObRSZmY0mcT88JOw1DHGB1S6JVyUf7tgs6U84Q+VXgvl9DXglTRttJ6uQAJgceJP1lB1ThxJAPiX7XdQ==" saltValue="4NZPm/S/PXFPfyjKgOQs3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sheetPr>
  <dimension ref="A1:AA176"/>
  <sheetViews>
    <sheetView showGridLines="0" zoomScale="90" zoomScaleNormal="90" workbookViewId="0">
      <selection activeCell="W1" sqref="W1"/>
    </sheetView>
  </sheetViews>
  <sheetFormatPr defaultColWidth="8.85546875" defaultRowHeight="16.5" x14ac:dyDescent="0.3"/>
  <cols>
    <col min="1" max="10" width="9.7109375" style="13" customWidth="1"/>
    <col min="11" max="11" width="10.85546875" style="13" customWidth="1"/>
    <col min="12" max="12" width="8.85546875" style="13"/>
    <col min="13" max="13" width="7.42578125" style="13" customWidth="1"/>
    <col min="14" max="14" width="8.28515625" style="13" customWidth="1"/>
    <col min="15" max="18" width="8.85546875" style="13"/>
    <col min="19" max="19" width="10.42578125" style="13" customWidth="1"/>
    <col min="20" max="20" width="6.7109375" style="13" customWidth="1"/>
    <col min="21" max="23" width="8.85546875" style="13"/>
    <col min="24" max="24" width="11.140625" style="13" customWidth="1"/>
    <col min="25" max="25" width="8.85546875" style="13"/>
    <col min="26" max="26" width="11.5703125" style="13" customWidth="1"/>
    <col min="27" max="16384" width="8.85546875" style="13"/>
  </cols>
  <sheetData>
    <row r="1" spans="1:23" ht="20.45" customHeight="1" x14ac:dyDescent="0.3">
      <c r="A1" s="362" t="s">
        <v>136</v>
      </c>
      <c r="B1" s="362"/>
      <c r="C1" s="362"/>
      <c r="D1" s="362"/>
      <c r="E1" s="362"/>
      <c r="F1" s="362"/>
      <c r="G1" s="362"/>
      <c r="H1" s="362"/>
      <c r="I1" s="362"/>
      <c r="J1" s="362"/>
      <c r="K1" s="362"/>
      <c r="L1" s="377" t="s">
        <v>137</v>
      </c>
      <c r="M1" s="377"/>
      <c r="N1" s="377"/>
      <c r="O1" s="377"/>
      <c r="P1" s="377"/>
      <c r="Q1" s="377"/>
      <c r="R1" s="377"/>
      <c r="S1" s="377"/>
      <c r="T1" s="377"/>
      <c r="U1" s="377"/>
    </row>
    <row r="2" spans="1:23" ht="16.5" customHeight="1" x14ac:dyDescent="0.3">
      <c r="A2" s="362"/>
      <c r="B2" s="362"/>
      <c r="C2" s="362"/>
      <c r="D2" s="362"/>
      <c r="E2" s="362"/>
      <c r="F2" s="362"/>
      <c r="G2" s="362"/>
      <c r="H2" s="362"/>
      <c r="I2" s="362"/>
      <c r="J2" s="362"/>
      <c r="K2" s="362"/>
      <c r="L2" s="379" t="s">
        <v>138</v>
      </c>
      <c r="M2" s="379"/>
      <c r="N2" s="379"/>
      <c r="O2" s="379"/>
      <c r="P2" s="379"/>
      <c r="Q2" s="379"/>
      <c r="R2" s="379"/>
      <c r="S2" s="379"/>
      <c r="T2" s="379"/>
      <c r="U2" s="379"/>
    </row>
    <row r="3" spans="1:23" x14ac:dyDescent="0.3">
      <c r="A3" s="362"/>
      <c r="B3" s="362"/>
      <c r="C3" s="362"/>
      <c r="D3" s="362"/>
      <c r="E3" s="362"/>
      <c r="F3" s="362"/>
      <c r="G3" s="362"/>
      <c r="H3" s="362"/>
      <c r="I3" s="362"/>
      <c r="J3" s="362"/>
      <c r="K3" s="362"/>
      <c r="L3" s="379"/>
      <c r="M3" s="379"/>
      <c r="N3" s="379"/>
      <c r="O3" s="379"/>
      <c r="P3" s="379"/>
      <c r="Q3" s="379"/>
      <c r="R3" s="379"/>
      <c r="S3" s="379"/>
      <c r="T3" s="379"/>
      <c r="U3" s="379"/>
    </row>
    <row r="4" spans="1:23" ht="16.5" customHeight="1" x14ac:dyDescent="0.3">
      <c r="A4" s="362"/>
      <c r="B4" s="362"/>
      <c r="C4" s="362"/>
      <c r="D4" s="362"/>
      <c r="E4" s="362"/>
      <c r="F4" s="362"/>
      <c r="G4" s="362"/>
      <c r="H4" s="362"/>
      <c r="I4" s="362"/>
      <c r="J4" s="362"/>
      <c r="K4" s="362"/>
      <c r="L4" s="379" t="s">
        <v>139</v>
      </c>
      <c r="M4" s="379"/>
      <c r="N4" s="379"/>
      <c r="O4" s="379"/>
      <c r="P4" s="379"/>
      <c r="Q4" s="379"/>
      <c r="R4" s="379"/>
      <c r="S4" s="379"/>
      <c r="T4" s="379"/>
      <c r="U4" s="379"/>
    </row>
    <row r="5" spans="1:23" ht="16.5" customHeight="1" x14ac:dyDescent="0.3">
      <c r="A5" s="362"/>
      <c r="B5" s="362"/>
      <c r="C5" s="362"/>
      <c r="D5" s="362"/>
      <c r="E5" s="362"/>
      <c r="F5" s="362"/>
      <c r="G5" s="362"/>
      <c r="H5" s="362"/>
      <c r="I5" s="362"/>
      <c r="J5" s="362"/>
      <c r="K5" s="362"/>
      <c r="L5" s="379"/>
      <c r="M5" s="379"/>
      <c r="N5" s="379"/>
      <c r="O5" s="379"/>
      <c r="P5" s="379"/>
      <c r="Q5" s="379"/>
      <c r="R5" s="379"/>
      <c r="S5" s="379"/>
      <c r="T5" s="379"/>
      <c r="U5" s="379"/>
    </row>
    <row r="6" spans="1:23" ht="36.6" customHeight="1" x14ac:dyDescent="0.3">
      <c r="A6" s="362"/>
      <c r="B6" s="362"/>
      <c r="C6" s="362"/>
      <c r="D6" s="362"/>
      <c r="E6" s="362"/>
      <c r="F6" s="362"/>
      <c r="G6" s="362"/>
      <c r="H6" s="362"/>
      <c r="I6" s="362"/>
      <c r="J6" s="362"/>
      <c r="K6" s="362"/>
      <c r="L6" s="378" t="s">
        <v>140</v>
      </c>
      <c r="M6" s="378"/>
      <c r="N6" s="378"/>
      <c r="O6" s="378"/>
      <c r="P6" s="378"/>
      <c r="Q6" s="378"/>
      <c r="R6" s="378"/>
      <c r="S6" s="378"/>
      <c r="T6" s="378"/>
      <c r="U6" s="378"/>
    </row>
    <row r="7" spans="1:23" ht="8.4499999999999993" customHeight="1" x14ac:dyDescent="0.3">
      <c r="A7" s="15"/>
      <c r="B7" s="15"/>
      <c r="C7" s="15"/>
      <c r="D7" s="15"/>
      <c r="E7" s="15"/>
      <c r="F7" s="15"/>
      <c r="G7" s="15"/>
      <c r="H7" s="15"/>
      <c r="I7" s="15"/>
      <c r="J7" s="15"/>
      <c r="K7" s="15"/>
    </row>
    <row r="8" spans="1:23" x14ac:dyDescent="0.3">
      <c r="C8" s="32"/>
      <c r="D8" s="14"/>
    </row>
    <row r="9" spans="1:23" ht="16.899999999999999" customHeight="1" x14ac:dyDescent="0.3">
      <c r="A9" s="27" t="s">
        <v>141</v>
      </c>
      <c r="C9" s="32" t="s">
        <v>142</v>
      </c>
      <c r="D9" s="62"/>
      <c r="E9" s="16" t="s">
        <v>143</v>
      </c>
      <c r="F9" s="14"/>
      <c r="G9" s="14"/>
      <c r="H9" s="14"/>
      <c r="I9" s="14"/>
    </row>
    <row r="10" spans="1:23" x14ac:dyDescent="0.3">
      <c r="A10" s="21"/>
      <c r="C10" s="32" t="s">
        <v>144</v>
      </c>
      <c r="D10" s="63"/>
      <c r="E10" s="16" t="s">
        <v>145</v>
      </c>
      <c r="F10" s="14"/>
      <c r="G10" s="14"/>
      <c r="H10" s="14"/>
      <c r="I10" s="14"/>
    </row>
    <row r="11" spans="1:23" x14ac:dyDescent="0.3">
      <c r="A11" s="21"/>
      <c r="C11" s="32" t="s">
        <v>146</v>
      </c>
      <c r="D11" s="22">
        <f>IFERROR(ROUND(D9*D10,0),"")</f>
        <v>0</v>
      </c>
      <c r="E11" s="23" t="s">
        <v>147</v>
      </c>
      <c r="F11" s="14"/>
      <c r="G11" s="14"/>
      <c r="H11" s="14"/>
      <c r="I11" s="14"/>
    </row>
    <row r="12" spans="1:23" ht="16.899999999999999" customHeight="1" x14ac:dyDescent="0.3">
      <c r="A12" s="17"/>
      <c r="C12" s="32" t="s">
        <v>148</v>
      </c>
      <c r="D12" s="62"/>
      <c r="E12" s="364" t="s">
        <v>149</v>
      </c>
      <c r="F12" s="364"/>
      <c r="G12" s="364"/>
      <c r="H12" s="364"/>
      <c r="I12" s="364"/>
      <c r="J12" s="364"/>
      <c r="N12" s="380" t="s">
        <v>150</v>
      </c>
      <c r="O12" s="380"/>
      <c r="P12" s="380"/>
      <c r="Q12" s="380"/>
      <c r="R12" s="380"/>
      <c r="S12" s="380"/>
      <c r="T12" s="380"/>
      <c r="U12" s="380"/>
      <c r="V12" s="380"/>
      <c r="W12" s="380"/>
    </row>
    <row r="13" spans="1:23" x14ac:dyDescent="0.3">
      <c r="A13" s="17"/>
      <c r="E13" s="364"/>
      <c r="F13" s="364"/>
      <c r="G13" s="364"/>
      <c r="H13" s="364"/>
      <c r="I13" s="364"/>
      <c r="J13" s="364"/>
      <c r="N13" s="19" t="s">
        <v>151</v>
      </c>
      <c r="O13" s="20"/>
      <c r="P13" s="20"/>
      <c r="Q13" s="20"/>
      <c r="R13" s="20"/>
      <c r="S13" s="20"/>
      <c r="T13" s="20"/>
      <c r="U13" s="20"/>
      <c r="V13" s="20"/>
      <c r="W13" s="20"/>
    </row>
    <row r="14" spans="1:23" ht="16.899999999999999" customHeight="1" x14ac:dyDescent="0.3">
      <c r="A14" s="24" t="s">
        <v>152</v>
      </c>
      <c r="C14" s="32"/>
      <c r="D14" s="32"/>
      <c r="E14" s="16"/>
      <c r="F14" s="14"/>
      <c r="G14" s="14"/>
      <c r="H14" s="14"/>
      <c r="I14" s="14"/>
      <c r="N14" s="20"/>
      <c r="O14" s="20"/>
      <c r="P14" s="20"/>
      <c r="Q14" s="20"/>
      <c r="R14" s="20"/>
      <c r="S14" s="20"/>
      <c r="T14" s="20"/>
      <c r="U14" s="20"/>
      <c r="V14" s="20"/>
      <c r="W14" s="20"/>
    </row>
    <row r="15" spans="1:23" ht="16.899999999999999" customHeight="1" x14ac:dyDescent="0.3">
      <c r="A15" s="24"/>
      <c r="C15" s="32"/>
      <c r="D15" s="32"/>
      <c r="E15" s="16"/>
      <c r="F15" s="14"/>
      <c r="G15" s="14"/>
      <c r="H15" s="14"/>
      <c r="I15" s="14"/>
      <c r="N15" s="20"/>
      <c r="O15" s="20"/>
      <c r="P15" s="20"/>
      <c r="Q15" s="20"/>
      <c r="R15" s="20"/>
      <c r="S15" s="20"/>
      <c r="T15" s="20"/>
      <c r="U15" s="20"/>
      <c r="V15" s="20"/>
      <c r="W15" s="20"/>
    </row>
    <row r="16" spans="1:23" ht="16.899999999999999" customHeight="1" x14ac:dyDescent="0.3">
      <c r="A16" s="25" t="s">
        <v>153</v>
      </c>
      <c r="C16" s="32" t="s">
        <v>142</v>
      </c>
      <c r="D16" s="62"/>
      <c r="E16" s="16" t="s">
        <v>154</v>
      </c>
      <c r="F16" s="14"/>
      <c r="G16" s="14"/>
      <c r="H16" s="14"/>
      <c r="I16" s="14"/>
      <c r="N16" s="20"/>
      <c r="O16" s="20"/>
      <c r="P16" s="20"/>
      <c r="Q16" s="20"/>
      <c r="R16" s="20"/>
      <c r="S16" s="20"/>
      <c r="T16" s="20"/>
      <c r="U16" s="20"/>
      <c r="V16" s="20"/>
      <c r="W16" s="20"/>
    </row>
    <row r="17" spans="1:25" ht="16.899999999999999" customHeight="1" x14ac:dyDescent="0.3">
      <c r="A17" s="21"/>
      <c r="C17" s="32" t="s">
        <v>144</v>
      </c>
      <c r="D17" s="63"/>
      <c r="E17" s="16" t="s">
        <v>145</v>
      </c>
      <c r="F17" s="14"/>
      <c r="G17" s="14"/>
      <c r="H17" s="14"/>
      <c r="I17" s="14"/>
      <c r="N17" s="360" t="s">
        <v>155</v>
      </c>
      <c r="O17" s="360"/>
      <c r="P17" s="360"/>
      <c r="Q17" s="360"/>
      <c r="R17" s="360"/>
      <c r="S17" s="360"/>
      <c r="T17" s="360"/>
      <c r="U17" s="360"/>
      <c r="V17" s="360"/>
      <c r="W17" s="360"/>
      <c r="X17" s="360"/>
      <c r="Y17" s="360"/>
    </row>
    <row r="18" spans="1:25" ht="16.149999999999999" customHeight="1" x14ac:dyDescent="0.3">
      <c r="A18" s="21"/>
      <c r="C18" s="32" t="s">
        <v>146</v>
      </c>
      <c r="D18" s="22">
        <f>IFERROR(ROUND(D16*D17,0),"")</f>
        <v>0</v>
      </c>
      <c r="E18" s="23" t="s">
        <v>147</v>
      </c>
      <c r="F18" s="14"/>
      <c r="G18" s="14"/>
      <c r="H18" s="14"/>
      <c r="I18" s="14"/>
      <c r="N18" s="360"/>
      <c r="O18" s="360"/>
      <c r="P18" s="360"/>
      <c r="Q18" s="360"/>
      <c r="R18" s="360"/>
      <c r="S18" s="360"/>
      <c r="T18" s="360"/>
      <c r="U18" s="360"/>
      <c r="V18" s="360"/>
      <c r="W18" s="360"/>
      <c r="X18" s="360"/>
      <c r="Y18" s="360"/>
    </row>
    <row r="19" spans="1:25" ht="15.6" customHeight="1" x14ac:dyDescent="0.3">
      <c r="A19" s="17"/>
      <c r="C19" s="32" t="s">
        <v>148</v>
      </c>
      <c r="D19" s="62"/>
      <c r="E19" s="16" t="s">
        <v>156</v>
      </c>
      <c r="F19" s="14"/>
      <c r="G19" s="14"/>
      <c r="H19" s="14"/>
      <c r="I19" s="14"/>
      <c r="N19" s="360"/>
      <c r="O19" s="360"/>
      <c r="P19" s="360"/>
      <c r="Q19" s="360"/>
      <c r="R19" s="360"/>
      <c r="S19" s="360"/>
      <c r="T19" s="360"/>
      <c r="U19" s="360"/>
      <c r="V19" s="360"/>
      <c r="W19" s="360"/>
      <c r="X19" s="360"/>
      <c r="Y19" s="360"/>
    </row>
    <row r="20" spans="1:25" x14ac:dyDescent="0.3">
      <c r="C20" s="32"/>
      <c r="D20" s="14"/>
      <c r="N20" s="360" t="s">
        <v>157</v>
      </c>
      <c r="O20" s="360"/>
      <c r="P20" s="360"/>
      <c r="Q20" s="360"/>
      <c r="R20" s="360"/>
      <c r="S20" s="360"/>
      <c r="T20" s="360"/>
      <c r="U20" s="360"/>
      <c r="V20" s="360"/>
      <c r="W20" s="360"/>
      <c r="X20" s="360"/>
      <c r="Y20" s="361"/>
    </row>
    <row r="21" spans="1:25" ht="16.899999999999999" customHeight="1" x14ac:dyDescent="0.3">
      <c r="A21" s="27" t="s">
        <v>158</v>
      </c>
      <c r="C21" s="32" t="s">
        <v>142</v>
      </c>
      <c r="D21" s="62"/>
      <c r="E21" s="16" t="s">
        <v>159</v>
      </c>
      <c r="F21" s="14"/>
      <c r="G21" s="14"/>
      <c r="H21" s="14"/>
      <c r="I21" s="14"/>
      <c r="N21" s="360"/>
      <c r="O21" s="360"/>
      <c r="P21" s="360"/>
      <c r="Q21" s="360"/>
      <c r="R21" s="360"/>
      <c r="S21" s="360"/>
      <c r="T21" s="360"/>
      <c r="U21" s="360"/>
      <c r="V21" s="360"/>
      <c r="W21" s="360"/>
      <c r="X21" s="360"/>
      <c r="Y21" s="361"/>
    </row>
    <row r="22" spans="1:25" x14ac:dyDescent="0.3">
      <c r="A22" s="21"/>
      <c r="C22" s="32" t="s">
        <v>144</v>
      </c>
      <c r="D22" s="63"/>
      <c r="E22" s="16" t="s">
        <v>145</v>
      </c>
      <c r="F22" s="14"/>
      <c r="G22" s="14"/>
      <c r="H22" s="14"/>
      <c r="I22" s="14"/>
      <c r="N22" s="360"/>
      <c r="O22" s="360"/>
      <c r="P22" s="360"/>
      <c r="Q22" s="360"/>
      <c r="R22" s="360"/>
      <c r="S22" s="360"/>
      <c r="T22" s="360"/>
      <c r="U22" s="360"/>
      <c r="V22" s="360"/>
      <c r="W22" s="360"/>
      <c r="X22" s="360"/>
      <c r="Y22" s="361"/>
    </row>
    <row r="23" spans="1:25" x14ac:dyDescent="0.3">
      <c r="A23" s="21"/>
      <c r="C23" s="32" t="s">
        <v>146</v>
      </c>
      <c r="D23" s="22">
        <f>IFERROR(ROUND(D21*D22,0),"")</f>
        <v>0</v>
      </c>
      <c r="E23" s="23" t="s">
        <v>147</v>
      </c>
      <c r="F23" s="14"/>
      <c r="G23" s="14"/>
      <c r="H23" s="14"/>
      <c r="I23" s="14"/>
      <c r="N23" s="360"/>
      <c r="O23" s="360"/>
      <c r="P23" s="360"/>
      <c r="Q23" s="360"/>
      <c r="R23" s="360"/>
      <c r="S23" s="360"/>
      <c r="T23" s="360"/>
      <c r="U23" s="360"/>
      <c r="V23" s="360"/>
      <c r="W23" s="360"/>
      <c r="X23" s="360"/>
      <c r="Y23" s="361"/>
    </row>
    <row r="24" spans="1:25" x14ac:dyDescent="0.3">
      <c r="A24" s="17"/>
      <c r="C24" s="32" t="s">
        <v>148</v>
      </c>
      <c r="D24" s="62"/>
      <c r="E24" s="16" t="s">
        <v>160</v>
      </c>
      <c r="F24" s="14"/>
      <c r="G24" s="14"/>
      <c r="H24" s="14"/>
      <c r="I24" s="14"/>
      <c r="N24" s="33"/>
      <c r="O24" s="33"/>
      <c r="P24" s="33"/>
      <c r="Q24" s="33"/>
      <c r="R24" s="33"/>
      <c r="S24" s="33"/>
      <c r="T24" s="33"/>
      <c r="U24" s="33"/>
      <c r="V24" s="33"/>
      <c r="W24" s="33"/>
      <c r="X24" s="33"/>
      <c r="Y24" s="34"/>
    </row>
    <row r="25" spans="1:25" ht="16.899999999999999" customHeight="1" x14ac:dyDescent="0.3">
      <c r="C25" s="32"/>
      <c r="D25" s="14"/>
      <c r="N25" s="362" t="s">
        <v>161</v>
      </c>
      <c r="O25" s="362"/>
      <c r="P25" s="362"/>
      <c r="Q25" s="362"/>
      <c r="R25" s="362"/>
      <c r="S25" s="362"/>
      <c r="T25" s="362"/>
      <c r="U25" s="362"/>
      <c r="V25" s="362"/>
      <c r="W25" s="362"/>
      <c r="X25" s="363"/>
      <c r="Y25" s="363"/>
    </row>
    <row r="26" spans="1:25" x14ac:dyDescent="0.3">
      <c r="A26" s="25" t="s">
        <v>162</v>
      </c>
      <c r="C26" s="32" t="s">
        <v>142</v>
      </c>
      <c r="D26" s="62"/>
      <c r="E26" s="16" t="s">
        <v>159</v>
      </c>
      <c r="F26" s="14"/>
      <c r="G26" s="14"/>
      <c r="H26" s="14"/>
      <c r="I26" s="14"/>
      <c r="N26" s="362"/>
      <c r="O26" s="362"/>
      <c r="P26" s="362"/>
      <c r="Q26" s="362"/>
      <c r="R26" s="362"/>
      <c r="S26" s="362"/>
      <c r="T26" s="362"/>
      <c r="U26" s="362"/>
      <c r="V26" s="362"/>
      <c r="W26" s="362"/>
      <c r="X26" s="363"/>
      <c r="Y26" s="363"/>
    </row>
    <row r="27" spans="1:25" ht="16.899999999999999" customHeight="1" x14ac:dyDescent="0.3">
      <c r="A27" s="21"/>
      <c r="C27" s="32" t="s">
        <v>144</v>
      </c>
      <c r="D27" s="63"/>
      <c r="E27" s="16" t="s">
        <v>145</v>
      </c>
      <c r="F27" s="14"/>
      <c r="G27" s="14"/>
      <c r="H27" s="14"/>
      <c r="I27" s="14"/>
      <c r="N27" s="362"/>
      <c r="O27" s="362"/>
      <c r="P27" s="362"/>
      <c r="Q27" s="362"/>
      <c r="R27" s="362"/>
      <c r="S27" s="362"/>
      <c r="T27" s="362"/>
      <c r="U27" s="362"/>
      <c r="V27" s="362"/>
      <c r="W27" s="362"/>
      <c r="X27" s="363"/>
      <c r="Y27" s="363"/>
    </row>
    <row r="28" spans="1:25" x14ac:dyDescent="0.3">
      <c r="A28" s="21"/>
      <c r="C28" s="32" t="s">
        <v>146</v>
      </c>
      <c r="D28" s="22">
        <f>IFERROR(ROUND(D26*D27,0),"")</f>
        <v>0</v>
      </c>
      <c r="E28" s="23" t="s">
        <v>147</v>
      </c>
      <c r="F28" s="14"/>
      <c r="G28" s="14"/>
      <c r="H28" s="14"/>
      <c r="I28" s="14"/>
      <c r="N28" s="362"/>
      <c r="O28" s="362"/>
      <c r="P28" s="362"/>
      <c r="Q28" s="362"/>
      <c r="R28" s="362"/>
      <c r="S28" s="362"/>
      <c r="T28" s="362"/>
      <c r="U28" s="362"/>
      <c r="V28" s="362"/>
      <c r="W28" s="362"/>
      <c r="X28" s="363"/>
      <c r="Y28" s="363"/>
    </row>
    <row r="29" spans="1:25" x14ac:dyDescent="0.3">
      <c r="A29" s="17"/>
      <c r="C29" s="32" t="s">
        <v>148</v>
      </c>
      <c r="D29" s="62"/>
      <c r="E29" s="16" t="s">
        <v>163</v>
      </c>
      <c r="F29" s="14"/>
      <c r="G29" s="14"/>
      <c r="H29" s="14"/>
      <c r="I29" s="14"/>
      <c r="N29" s="362"/>
      <c r="O29" s="362"/>
      <c r="P29" s="362"/>
      <c r="Q29" s="362"/>
      <c r="R29" s="362"/>
      <c r="S29" s="362"/>
      <c r="T29" s="362"/>
      <c r="U29" s="362"/>
      <c r="V29" s="362"/>
      <c r="W29" s="362"/>
      <c r="X29" s="363"/>
      <c r="Y29" s="363"/>
    </row>
    <row r="30" spans="1:25" x14ac:dyDescent="0.3">
      <c r="C30" s="32"/>
      <c r="D30" s="14"/>
      <c r="N30" s="18"/>
      <c r="O30" s="41" t="s">
        <v>164</v>
      </c>
      <c r="P30" s="18"/>
      <c r="Q30" s="18"/>
      <c r="R30" s="18"/>
      <c r="S30" s="18"/>
      <c r="T30" s="18"/>
      <c r="U30" s="18"/>
      <c r="V30" s="18"/>
      <c r="W30" s="18"/>
    </row>
    <row r="31" spans="1:25" x14ac:dyDescent="0.3">
      <c r="A31" s="27" t="s">
        <v>165</v>
      </c>
      <c r="C31" s="32" t="s">
        <v>142</v>
      </c>
      <c r="D31" s="62"/>
      <c r="E31" s="16" t="s">
        <v>159</v>
      </c>
      <c r="F31" s="14"/>
      <c r="G31" s="14"/>
      <c r="H31" s="14"/>
      <c r="I31" s="14"/>
      <c r="M31" s="20"/>
      <c r="N31" s="18"/>
      <c r="O31" s="18"/>
      <c r="P31" s="18"/>
      <c r="Q31" s="18"/>
      <c r="R31" s="18"/>
      <c r="S31" s="18"/>
      <c r="T31" s="18"/>
      <c r="U31" s="18"/>
      <c r="V31" s="18"/>
      <c r="W31" s="18"/>
    </row>
    <row r="32" spans="1:25" ht="16.899999999999999" customHeight="1" x14ac:dyDescent="0.3">
      <c r="A32" s="21"/>
      <c r="C32" s="32" t="s">
        <v>144</v>
      </c>
      <c r="D32" s="63"/>
      <c r="E32" s="16" t="s">
        <v>145</v>
      </c>
      <c r="F32" s="14"/>
      <c r="G32" s="14"/>
      <c r="H32" s="14"/>
      <c r="I32" s="14"/>
      <c r="N32" s="26"/>
      <c r="O32" s="26"/>
      <c r="P32" s="26"/>
      <c r="Q32" s="26"/>
      <c r="R32" s="26"/>
      <c r="S32" s="26"/>
      <c r="T32" s="26"/>
      <c r="U32" s="26"/>
      <c r="V32" s="26"/>
      <c r="W32" s="26"/>
    </row>
    <row r="33" spans="1:27" ht="16.899999999999999" customHeight="1" x14ac:dyDescent="0.3">
      <c r="A33" s="21"/>
      <c r="C33" s="32" t="s">
        <v>146</v>
      </c>
      <c r="D33" s="22">
        <f>IFERROR(ROUND(D31*D32,0),"")</f>
        <v>0</v>
      </c>
      <c r="E33" s="23" t="s">
        <v>147</v>
      </c>
      <c r="F33" s="14"/>
      <c r="G33" s="14"/>
      <c r="H33" s="14"/>
      <c r="I33" s="14"/>
      <c r="W33" s="20"/>
    </row>
    <row r="34" spans="1:27" x14ac:dyDescent="0.3">
      <c r="A34" s="17"/>
      <c r="C34" s="32" t="s">
        <v>148</v>
      </c>
      <c r="D34" s="62"/>
      <c r="E34" s="16" t="s">
        <v>166</v>
      </c>
      <c r="F34" s="14"/>
      <c r="G34" s="14"/>
      <c r="H34" s="14"/>
      <c r="I34" s="14"/>
      <c r="W34" s="28"/>
    </row>
    <row r="35" spans="1:27" x14ac:dyDescent="0.3">
      <c r="A35" s="17"/>
      <c r="C35" s="32"/>
      <c r="D35" s="64"/>
      <c r="E35" s="16"/>
      <c r="F35" s="14"/>
      <c r="G35" s="14"/>
      <c r="H35" s="14"/>
      <c r="I35" s="14"/>
      <c r="W35" s="28"/>
    </row>
    <row r="36" spans="1:27" x14ac:dyDescent="0.3">
      <c r="A36" s="25" t="s">
        <v>167</v>
      </c>
      <c r="C36" s="32" t="s">
        <v>142</v>
      </c>
      <c r="D36" s="62"/>
      <c r="E36" s="16" t="s">
        <v>159</v>
      </c>
      <c r="F36" s="14"/>
      <c r="G36" s="14"/>
      <c r="H36" s="14"/>
      <c r="I36" s="14"/>
      <c r="N36" s="18"/>
      <c r="O36" s="18"/>
      <c r="P36" s="18"/>
      <c r="Q36" s="18"/>
      <c r="R36" s="18"/>
      <c r="S36" s="18"/>
      <c r="T36" s="18"/>
      <c r="U36" s="18"/>
      <c r="V36" s="18"/>
      <c r="W36" s="18"/>
    </row>
    <row r="37" spans="1:27" x14ac:dyDescent="0.3">
      <c r="A37" s="21"/>
      <c r="C37" s="32" t="s">
        <v>144</v>
      </c>
      <c r="D37" s="63"/>
      <c r="E37" s="16" t="s">
        <v>145</v>
      </c>
      <c r="F37" s="14"/>
      <c r="G37" s="14"/>
      <c r="H37" s="14"/>
      <c r="I37" s="14"/>
      <c r="W37" s="28"/>
      <c r="Z37" s="358" t="s">
        <v>168</v>
      </c>
      <c r="AA37" s="358"/>
    </row>
    <row r="38" spans="1:27" x14ac:dyDescent="0.3">
      <c r="A38" s="21"/>
      <c r="C38" s="32" t="s">
        <v>146</v>
      </c>
      <c r="D38" s="22">
        <f>IFERROR(ROUND(D36*D37,0),"")</f>
        <v>0</v>
      </c>
      <c r="E38" s="23" t="s">
        <v>147</v>
      </c>
      <c r="F38" s="14"/>
      <c r="G38" s="14"/>
      <c r="H38" s="14"/>
      <c r="I38" s="14"/>
      <c r="W38" s="28"/>
    </row>
    <row r="39" spans="1:27" x14ac:dyDescent="0.3">
      <c r="A39" s="17"/>
      <c r="C39" s="32" t="s">
        <v>148</v>
      </c>
      <c r="D39" s="62"/>
      <c r="E39" s="16" t="s">
        <v>166</v>
      </c>
      <c r="F39" s="14"/>
      <c r="G39" s="14"/>
      <c r="H39" s="14"/>
      <c r="I39" s="14"/>
      <c r="N39" s="20"/>
      <c r="O39" s="20"/>
      <c r="P39" s="20"/>
      <c r="Q39" s="20"/>
      <c r="R39" s="20"/>
      <c r="S39" s="20"/>
      <c r="T39" s="20"/>
      <c r="U39" s="20"/>
      <c r="V39" s="20"/>
      <c r="W39" s="20"/>
      <c r="Z39" s="359" t="s">
        <v>169</v>
      </c>
      <c r="AA39" s="359"/>
    </row>
    <row r="40" spans="1:27" x14ac:dyDescent="0.3">
      <c r="A40" s="17"/>
      <c r="C40" s="32"/>
      <c r="D40" s="64"/>
      <c r="E40" s="16"/>
      <c r="F40" s="14"/>
      <c r="G40" s="14"/>
      <c r="H40" s="14"/>
      <c r="I40" s="14"/>
      <c r="W40" s="20"/>
    </row>
    <row r="41" spans="1:27" x14ac:dyDescent="0.3">
      <c r="A41" s="27" t="s">
        <v>170</v>
      </c>
      <c r="C41" s="32" t="s">
        <v>142</v>
      </c>
      <c r="D41" s="62"/>
      <c r="E41" s="16" t="s">
        <v>159</v>
      </c>
      <c r="F41" s="14"/>
      <c r="G41" s="14"/>
      <c r="H41" s="14"/>
      <c r="I41" s="14"/>
      <c r="W41" s="20"/>
    </row>
    <row r="42" spans="1:27" x14ac:dyDescent="0.3">
      <c r="A42" s="21"/>
      <c r="C42" s="32" t="s">
        <v>144</v>
      </c>
      <c r="D42" s="63"/>
      <c r="E42" s="16" t="s">
        <v>145</v>
      </c>
      <c r="F42" s="14"/>
      <c r="G42" s="14"/>
      <c r="H42" s="14"/>
      <c r="I42" s="14"/>
    </row>
    <row r="43" spans="1:27" x14ac:dyDescent="0.3">
      <c r="A43" s="21"/>
      <c r="C43" s="32" t="s">
        <v>146</v>
      </c>
      <c r="D43" s="22">
        <f>IFERROR(ROUND(D41*D42,0),"")</f>
        <v>0</v>
      </c>
      <c r="E43" s="23" t="s">
        <v>147</v>
      </c>
      <c r="F43" s="14"/>
      <c r="G43" s="14"/>
      <c r="H43" s="14"/>
      <c r="I43" s="14"/>
    </row>
    <row r="44" spans="1:27" x14ac:dyDescent="0.3">
      <c r="A44" s="17"/>
      <c r="C44" s="32" t="s">
        <v>148</v>
      </c>
      <c r="D44" s="62"/>
      <c r="E44" s="16" t="s">
        <v>166</v>
      </c>
      <c r="F44" s="14"/>
      <c r="G44" s="14"/>
      <c r="H44" s="14"/>
      <c r="I44" s="14"/>
    </row>
    <row r="45" spans="1:27" x14ac:dyDescent="0.3">
      <c r="A45" s="17"/>
      <c r="C45" s="32"/>
      <c r="D45" s="64"/>
      <c r="E45" s="16"/>
      <c r="F45" s="14"/>
      <c r="G45" s="14"/>
      <c r="H45" s="14"/>
      <c r="I45" s="14"/>
    </row>
    <row r="46" spans="1:27" x14ac:dyDescent="0.3">
      <c r="A46" s="25" t="s">
        <v>171</v>
      </c>
      <c r="C46" s="32" t="s">
        <v>142</v>
      </c>
      <c r="D46" s="62"/>
      <c r="E46" s="16" t="s">
        <v>159</v>
      </c>
      <c r="F46" s="14"/>
      <c r="G46" s="14"/>
      <c r="H46" s="14"/>
      <c r="I46" s="14"/>
    </row>
    <row r="47" spans="1:27" x14ac:dyDescent="0.3">
      <c r="A47" s="21"/>
      <c r="C47" s="32" t="s">
        <v>144</v>
      </c>
      <c r="D47" s="63"/>
      <c r="E47" s="16" t="s">
        <v>145</v>
      </c>
      <c r="F47" s="14"/>
      <c r="G47" s="14"/>
      <c r="H47" s="14"/>
      <c r="I47" s="14"/>
    </row>
    <row r="48" spans="1:27" x14ac:dyDescent="0.3">
      <c r="A48" s="21"/>
      <c r="C48" s="32" t="s">
        <v>146</v>
      </c>
      <c r="D48" s="22">
        <f>IFERROR(ROUND(D46*D47,0),"")</f>
        <v>0</v>
      </c>
      <c r="E48" s="23" t="s">
        <v>147</v>
      </c>
      <c r="F48" s="14"/>
      <c r="G48" s="14"/>
      <c r="H48" s="14"/>
      <c r="I48" s="14"/>
    </row>
    <row r="49" spans="1:9" x14ac:dyDescent="0.3">
      <c r="A49" s="17"/>
      <c r="C49" s="32" t="s">
        <v>148</v>
      </c>
      <c r="D49" s="62"/>
      <c r="E49" s="16" t="s">
        <v>166</v>
      </c>
      <c r="F49" s="14"/>
      <c r="G49" s="14"/>
      <c r="H49" s="14"/>
      <c r="I49" s="14"/>
    </row>
    <row r="50" spans="1:9" x14ac:dyDescent="0.3">
      <c r="A50" s="17"/>
      <c r="C50" s="32"/>
      <c r="D50" s="64"/>
      <c r="E50" s="16"/>
      <c r="F50" s="14"/>
      <c r="G50" s="14"/>
      <c r="H50" s="14"/>
      <c r="I50" s="14"/>
    </row>
    <row r="51" spans="1:9" x14ac:dyDescent="0.3">
      <c r="A51" s="27" t="s">
        <v>172</v>
      </c>
      <c r="C51" s="32" t="s">
        <v>142</v>
      </c>
      <c r="D51" s="62"/>
      <c r="E51" s="16" t="s">
        <v>159</v>
      </c>
      <c r="F51" s="14"/>
      <c r="G51" s="14"/>
      <c r="H51" s="14"/>
      <c r="I51" s="14"/>
    </row>
    <row r="52" spans="1:9" x14ac:dyDescent="0.3">
      <c r="A52" s="21"/>
      <c r="C52" s="32" t="s">
        <v>144</v>
      </c>
      <c r="D52" s="63"/>
      <c r="E52" s="16" t="s">
        <v>145</v>
      </c>
      <c r="F52" s="14"/>
      <c r="G52" s="14"/>
      <c r="H52" s="14"/>
      <c r="I52" s="14"/>
    </row>
    <row r="53" spans="1:9" x14ac:dyDescent="0.3">
      <c r="A53" s="21"/>
      <c r="C53" s="32" t="s">
        <v>146</v>
      </c>
      <c r="D53" s="22">
        <f>IFERROR(ROUND(D51*D52,0),"")</f>
        <v>0</v>
      </c>
      <c r="E53" s="23" t="s">
        <v>147</v>
      </c>
      <c r="F53" s="14"/>
      <c r="G53" s="14"/>
      <c r="H53" s="14"/>
      <c r="I53" s="14"/>
    </row>
    <row r="54" spans="1:9" x14ac:dyDescent="0.3">
      <c r="A54" s="17"/>
      <c r="C54" s="32" t="s">
        <v>148</v>
      </c>
      <c r="D54" s="62"/>
      <c r="E54" s="16" t="s">
        <v>166</v>
      </c>
      <c r="F54" s="14"/>
      <c r="G54" s="14"/>
      <c r="H54" s="14"/>
      <c r="I54" s="14"/>
    </row>
    <row r="55" spans="1:9" x14ac:dyDescent="0.3">
      <c r="A55" s="17"/>
      <c r="C55" s="32"/>
      <c r="D55" s="64"/>
      <c r="E55" s="16"/>
      <c r="F55" s="14"/>
      <c r="G55" s="14"/>
      <c r="H55" s="14"/>
      <c r="I55" s="14"/>
    </row>
    <row r="56" spans="1:9" x14ac:dyDescent="0.3">
      <c r="A56" s="25" t="s">
        <v>173</v>
      </c>
      <c r="C56" s="32" t="s">
        <v>142</v>
      </c>
      <c r="D56" s="62"/>
      <c r="E56" s="16" t="s">
        <v>159</v>
      </c>
      <c r="F56" s="14"/>
      <c r="G56" s="14"/>
      <c r="H56" s="14"/>
      <c r="I56" s="14"/>
    </row>
    <row r="57" spans="1:9" x14ac:dyDescent="0.3">
      <c r="A57" s="21"/>
      <c r="C57" s="32" t="s">
        <v>144</v>
      </c>
      <c r="D57" s="63"/>
      <c r="E57" s="16" t="s">
        <v>145</v>
      </c>
      <c r="F57" s="14"/>
      <c r="G57" s="14"/>
      <c r="H57" s="14"/>
      <c r="I57" s="14"/>
    </row>
    <row r="58" spans="1:9" x14ac:dyDescent="0.3">
      <c r="A58" s="21"/>
      <c r="C58" s="32" t="s">
        <v>146</v>
      </c>
      <c r="D58" s="22">
        <f>IFERROR(ROUND(D56*D57,0),"")</f>
        <v>0</v>
      </c>
      <c r="E58" s="23" t="s">
        <v>147</v>
      </c>
      <c r="F58" s="14"/>
      <c r="G58" s="14"/>
      <c r="H58" s="14"/>
      <c r="I58" s="14"/>
    </row>
    <row r="59" spans="1:9" x14ac:dyDescent="0.3">
      <c r="A59" s="17"/>
      <c r="C59" s="32" t="s">
        <v>148</v>
      </c>
      <c r="D59" s="62"/>
      <c r="E59" s="16" t="s">
        <v>166</v>
      </c>
      <c r="F59" s="14"/>
      <c r="G59" s="14"/>
      <c r="H59" s="14"/>
      <c r="I59" s="14"/>
    </row>
    <row r="60" spans="1:9" x14ac:dyDescent="0.3">
      <c r="A60" s="17"/>
      <c r="C60" s="32"/>
      <c r="D60" s="64"/>
      <c r="E60" s="16"/>
      <c r="F60" s="14"/>
      <c r="G60" s="14"/>
      <c r="H60" s="14"/>
      <c r="I60" s="14"/>
    </row>
    <row r="61" spans="1:9" x14ac:dyDescent="0.3">
      <c r="A61" s="27" t="s">
        <v>174</v>
      </c>
      <c r="C61" s="32" t="s">
        <v>142</v>
      </c>
      <c r="D61" s="62"/>
      <c r="E61" s="16" t="s">
        <v>159</v>
      </c>
      <c r="F61" s="14"/>
      <c r="G61" s="14"/>
      <c r="H61" s="14"/>
      <c r="I61" s="14"/>
    </row>
    <row r="62" spans="1:9" x14ac:dyDescent="0.3">
      <c r="A62" s="21"/>
      <c r="C62" s="32" t="s">
        <v>144</v>
      </c>
      <c r="D62" s="63"/>
      <c r="E62" s="16" t="s">
        <v>145</v>
      </c>
      <c r="F62" s="14"/>
      <c r="G62" s="14"/>
      <c r="H62" s="14"/>
      <c r="I62" s="14"/>
    </row>
    <row r="63" spans="1:9" x14ac:dyDescent="0.3">
      <c r="A63" s="21"/>
      <c r="C63" s="32" t="s">
        <v>146</v>
      </c>
      <c r="D63" s="22">
        <f>IFERROR(ROUND(D61*D62,0),"")</f>
        <v>0</v>
      </c>
      <c r="E63" s="23" t="s">
        <v>147</v>
      </c>
      <c r="F63" s="14"/>
      <c r="G63" s="14"/>
      <c r="H63" s="14"/>
      <c r="I63" s="14"/>
    </row>
    <row r="64" spans="1:9" x14ac:dyDescent="0.3">
      <c r="A64" s="17"/>
      <c r="C64" s="32" t="s">
        <v>148</v>
      </c>
      <c r="D64" s="62"/>
      <c r="E64" s="16" t="s">
        <v>166</v>
      </c>
      <c r="F64" s="14"/>
      <c r="G64" s="14"/>
      <c r="H64" s="14"/>
      <c r="I64" s="14"/>
    </row>
    <row r="65" spans="1:9" x14ac:dyDescent="0.3">
      <c r="A65" s="17"/>
      <c r="C65" s="32"/>
      <c r="D65" s="64"/>
      <c r="E65" s="16"/>
      <c r="F65" s="14"/>
      <c r="G65" s="14"/>
      <c r="H65" s="14"/>
      <c r="I65" s="14"/>
    </row>
    <row r="66" spans="1:9" x14ac:dyDescent="0.3">
      <c r="A66" s="25" t="s">
        <v>175</v>
      </c>
      <c r="C66" s="32" t="s">
        <v>142</v>
      </c>
      <c r="D66" s="62"/>
      <c r="E66" s="16" t="s">
        <v>159</v>
      </c>
      <c r="F66" s="14"/>
      <c r="G66" s="14"/>
      <c r="H66" s="14"/>
      <c r="I66" s="14"/>
    </row>
    <row r="67" spans="1:9" x14ac:dyDescent="0.3">
      <c r="A67" s="21"/>
      <c r="C67" s="32" t="s">
        <v>144</v>
      </c>
      <c r="D67" s="63"/>
      <c r="E67" s="16" t="s">
        <v>145</v>
      </c>
      <c r="F67" s="14"/>
      <c r="G67" s="14"/>
      <c r="H67" s="14"/>
      <c r="I67" s="14"/>
    </row>
    <row r="68" spans="1:9" x14ac:dyDescent="0.3">
      <c r="A68" s="21"/>
      <c r="C68" s="32" t="s">
        <v>146</v>
      </c>
      <c r="D68" s="22">
        <f>IFERROR(ROUND(D66*D67,0),"")</f>
        <v>0</v>
      </c>
      <c r="E68" s="23" t="s">
        <v>147</v>
      </c>
      <c r="F68" s="14"/>
      <c r="G68" s="14"/>
      <c r="H68" s="14"/>
      <c r="I68" s="14"/>
    </row>
    <row r="69" spans="1:9" x14ac:dyDescent="0.3">
      <c r="A69" s="17"/>
      <c r="C69" s="32" t="s">
        <v>148</v>
      </c>
      <c r="D69" s="62"/>
      <c r="E69" s="16" t="s">
        <v>166</v>
      </c>
      <c r="F69" s="14"/>
      <c r="G69" s="14"/>
      <c r="H69" s="14"/>
      <c r="I69" s="14"/>
    </row>
    <row r="70" spans="1:9" x14ac:dyDescent="0.3">
      <c r="A70" s="17"/>
      <c r="C70" s="32"/>
      <c r="D70" s="64"/>
      <c r="E70" s="16"/>
      <c r="F70" s="14"/>
      <c r="G70" s="14"/>
      <c r="H70" s="14"/>
      <c r="I70" s="14"/>
    </row>
    <row r="71" spans="1:9" x14ac:dyDescent="0.3">
      <c r="A71" s="27" t="s">
        <v>176</v>
      </c>
      <c r="C71" s="32" t="s">
        <v>142</v>
      </c>
      <c r="D71" s="62"/>
      <c r="E71" s="16" t="s">
        <v>159</v>
      </c>
      <c r="F71" s="14"/>
      <c r="G71" s="14"/>
      <c r="H71" s="14"/>
      <c r="I71" s="14"/>
    </row>
    <row r="72" spans="1:9" x14ac:dyDescent="0.3">
      <c r="A72" s="21"/>
      <c r="C72" s="32" t="s">
        <v>144</v>
      </c>
      <c r="D72" s="63"/>
      <c r="E72" s="16" t="s">
        <v>145</v>
      </c>
      <c r="F72" s="14"/>
      <c r="G72" s="14"/>
      <c r="H72" s="14"/>
      <c r="I72" s="14"/>
    </row>
    <row r="73" spans="1:9" x14ac:dyDescent="0.3">
      <c r="A73" s="21"/>
      <c r="C73" s="32" t="s">
        <v>146</v>
      </c>
      <c r="D73" s="22">
        <f>IFERROR(ROUND(D71*D72,0),"")</f>
        <v>0</v>
      </c>
      <c r="E73" s="23" t="s">
        <v>147</v>
      </c>
      <c r="F73" s="14"/>
      <c r="G73" s="14"/>
      <c r="H73" s="14"/>
      <c r="I73" s="14"/>
    </row>
    <row r="74" spans="1:9" x14ac:dyDescent="0.3">
      <c r="A74" s="17"/>
      <c r="C74" s="32" t="s">
        <v>148</v>
      </c>
      <c r="D74" s="62"/>
      <c r="E74" s="16" t="s">
        <v>166</v>
      </c>
      <c r="F74" s="14"/>
      <c r="G74" s="14"/>
      <c r="H74" s="14"/>
      <c r="I74" s="14"/>
    </row>
    <row r="75" spans="1:9" x14ac:dyDescent="0.3">
      <c r="A75" s="17"/>
      <c r="C75" s="32"/>
      <c r="D75" s="64"/>
      <c r="E75" s="16"/>
      <c r="F75" s="14"/>
      <c r="G75" s="14"/>
      <c r="H75" s="14"/>
      <c r="I75" s="14"/>
    </row>
    <row r="76" spans="1:9" x14ac:dyDescent="0.3">
      <c r="A76" s="25" t="s">
        <v>177</v>
      </c>
      <c r="C76" s="32" t="s">
        <v>142</v>
      </c>
      <c r="D76" s="62"/>
      <c r="E76" s="16" t="s">
        <v>159</v>
      </c>
      <c r="F76" s="14"/>
      <c r="G76" s="14"/>
      <c r="H76" s="14"/>
      <c r="I76" s="14"/>
    </row>
    <row r="77" spans="1:9" x14ac:dyDescent="0.3">
      <c r="A77" s="21"/>
      <c r="C77" s="32" t="s">
        <v>144</v>
      </c>
      <c r="D77" s="63"/>
      <c r="E77" s="16" t="s">
        <v>145</v>
      </c>
      <c r="F77" s="14"/>
      <c r="G77" s="14"/>
      <c r="H77" s="14"/>
      <c r="I77" s="14"/>
    </row>
    <row r="78" spans="1:9" x14ac:dyDescent="0.3">
      <c r="A78" s="21"/>
      <c r="C78" s="32" t="s">
        <v>146</v>
      </c>
      <c r="D78" s="22">
        <f>IFERROR(ROUND(D76*D77,0),"")</f>
        <v>0</v>
      </c>
      <c r="E78" s="23" t="s">
        <v>147</v>
      </c>
      <c r="F78" s="14"/>
      <c r="G78" s="14"/>
      <c r="H78" s="14"/>
      <c r="I78" s="14"/>
    </row>
    <row r="79" spans="1:9" x14ac:dyDescent="0.3">
      <c r="A79" s="17"/>
      <c r="C79" s="32" t="s">
        <v>148</v>
      </c>
      <c r="D79" s="62"/>
      <c r="E79" s="16" t="s">
        <v>166</v>
      </c>
      <c r="F79" s="14"/>
      <c r="G79" s="14"/>
      <c r="H79" s="14"/>
      <c r="I79" s="14"/>
    </row>
    <row r="80" spans="1:9" x14ac:dyDescent="0.3">
      <c r="A80" s="17"/>
      <c r="C80" s="32"/>
      <c r="D80" s="64"/>
      <c r="E80" s="16"/>
      <c r="F80" s="14"/>
      <c r="G80" s="14"/>
      <c r="H80" s="14"/>
      <c r="I80" s="14"/>
    </row>
    <row r="81" spans="1:9" x14ac:dyDescent="0.3">
      <c r="A81" s="27" t="s">
        <v>178</v>
      </c>
      <c r="C81" s="32" t="s">
        <v>142</v>
      </c>
      <c r="D81" s="62"/>
      <c r="E81" s="16" t="s">
        <v>159</v>
      </c>
      <c r="F81" s="14"/>
      <c r="G81" s="14"/>
      <c r="H81" s="14"/>
      <c r="I81" s="14"/>
    </row>
    <row r="82" spans="1:9" x14ac:dyDescent="0.3">
      <c r="A82" s="21"/>
      <c r="C82" s="32" t="s">
        <v>144</v>
      </c>
      <c r="D82" s="63"/>
      <c r="E82" s="16" t="s">
        <v>145</v>
      </c>
      <c r="F82" s="14"/>
      <c r="G82" s="14"/>
      <c r="H82" s="14"/>
      <c r="I82" s="14"/>
    </row>
    <row r="83" spans="1:9" x14ac:dyDescent="0.3">
      <c r="A83" s="21"/>
      <c r="C83" s="32" t="s">
        <v>146</v>
      </c>
      <c r="D83" s="22">
        <f>IFERROR(ROUND(D81*D82,0),"")</f>
        <v>0</v>
      </c>
      <c r="E83" s="23" t="s">
        <v>147</v>
      </c>
      <c r="F83" s="14"/>
      <c r="G83" s="14"/>
      <c r="H83" s="14"/>
      <c r="I83" s="14"/>
    </row>
    <row r="84" spans="1:9" x14ac:dyDescent="0.3">
      <c r="A84" s="17"/>
      <c r="C84" s="32" t="s">
        <v>148</v>
      </c>
      <c r="D84" s="62"/>
      <c r="E84" s="16" t="s">
        <v>166</v>
      </c>
      <c r="F84" s="14"/>
      <c r="G84" s="14"/>
      <c r="H84" s="14"/>
      <c r="I84" s="14"/>
    </row>
    <row r="85" spans="1:9" x14ac:dyDescent="0.3">
      <c r="A85" s="17"/>
      <c r="C85" s="32"/>
      <c r="D85" s="64"/>
      <c r="E85" s="16"/>
      <c r="F85" s="14"/>
      <c r="G85" s="14"/>
      <c r="H85" s="14"/>
      <c r="I85" s="14"/>
    </row>
    <row r="86" spans="1:9" x14ac:dyDescent="0.3">
      <c r="A86" s="25" t="s">
        <v>179</v>
      </c>
      <c r="C86" s="32" t="s">
        <v>142</v>
      </c>
      <c r="D86" s="62"/>
      <c r="E86" s="16" t="s">
        <v>159</v>
      </c>
      <c r="F86" s="14"/>
      <c r="G86" s="14"/>
      <c r="H86" s="14"/>
      <c r="I86" s="14"/>
    </row>
    <row r="87" spans="1:9" x14ac:dyDescent="0.3">
      <c r="A87" s="21"/>
      <c r="C87" s="32" t="s">
        <v>144</v>
      </c>
      <c r="D87" s="63"/>
      <c r="E87" s="16" t="s">
        <v>145</v>
      </c>
      <c r="F87" s="14"/>
      <c r="G87" s="14"/>
      <c r="H87" s="14"/>
      <c r="I87" s="14"/>
    </row>
    <row r="88" spans="1:9" x14ac:dyDescent="0.3">
      <c r="A88" s="21"/>
      <c r="C88" s="32" t="s">
        <v>146</v>
      </c>
      <c r="D88" s="22">
        <f>IFERROR(ROUND(D86*D87,0),"")</f>
        <v>0</v>
      </c>
      <c r="E88" s="23" t="s">
        <v>147</v>
      </c>
      <c r="F88" s="14"/>
      <c r="G88" s="14"/>
      <c r="H88" s="14"/>
      <c r="I88" s="14"/>
    </row>
    <row r="89" spans="1:9" x14ac:dyDescent="0.3">
      <c r="A89" s="17"/>
      <c r="C89" s="32" t="s">
        <v>148</v>
      </c>
      <c r="D89" s="62"/>
      <c r="E89" s="16" t="s">
        <v>166</v>
      </c>
      <c r="F89" s="14"/>
      <c r="G89" s="14"/>
      <c r="H89" s="14"/>
      <c r="I89" s="14"/>
    </row>
    <row r="90" spans="1:9" x14ac:dyDescent="0.3">
      <c r="A90" s="17"/>
      <c r="C90" s="32"/>
      <c r="D90" s="64"/>
      <c r="E90" s="16"/>
      <c r="F90" s="14"/>
      <c r="G90" s="14"/>
      <c r="H90" s="14"/>
      <c r="I90" s="14"/>
    </row>
    <row r="91" spans="1:9" x14ac:dyDescent="0.3">
      <c r="A91" s="27" t="s">
        <v>180</v>
      </c>
      <c r="C91" s="32" t="s">
        <v>142</v>
      </c>
      <c r="D91" s="62"/>
      <c r="E91" s="16" t="s">
        <v>159</v>
      </c>
      <c r="F91" s="14"/>
      <c r="G91" s="14"/>
      <c r="H91" s="14"/>
      <c r="I91" s="14"/>
    </row>
    <row r="92" spans="1:9" x14ac:dyDescent="0.3">
      <c r="A92" s="21"/>
      <c r="C92" s="32" t="s">
        <v>144</v>
      </c>
      <c r="D92" s="63"/>
      <c r="E92" s="16" t="s">
        <v>145</v>
      </c>
      <c r="F92" s="14"/>
      <c r="G92" s="14"/>
      <c r="H92" s="14"/>
      <c r="I92" s="14"/>
    </row>
    <row r="93" spans="1:9" x14ac:dyDescent="0.3">
      <c r="A93" s="21"/>
      <c r="C93" s="32" t="s">
        <v>146</v>
      </c>
      <c r="D93" s="22">
        <f>IFERROR(ROUND(D91*D92,0),"")</f>
        <v>0</v>
      </c>
      <c r="E93" s="23" t="s">
        <v>147</v>
      </c>
      <c r="F93" s="14"/>
      <c r="G93" s="14"/>
      <c r="H93" s="14"/>
      <c r="I93" s="14"/>
    </row>
    <row r="94" spans="1:9" x14ac:dyDescent="0.3">
      <c r="A94" s="17"/>
      <c r="C94" s="32" t="s">
        <v>148</v>
      </c>
      <c r="D94" s="62"/>
      <c r="E94" s="16" t="s">
        <v>166</v>
      </c>
      <c r="F94" s="14"/>
      <c r="G94" s="14"/>
      <c r="H94" s="14"/>
      <c r="I94" s="14"/>
    </row>
    <row r="95" spans="1:9" x14ac:dyDescent="0.3">
      <c r="A95" s="17"/>
      <c r="C95" s="32"/>
      <c r="D95" s="64"/>
      <c r="E95" s="16"/>
      <c r="F95" s="14"/>
      <c r="G95" s="14"/>
      <c r="H95" s="14"/>
      <c r="I95" s="14"/>
    </row>
    <row r="96" spans="1:9" x14ac:dyDescent="0.3">
      <c r="A96" s="25" t="s">
        <v>181</v>
      </c>
      <c r="C96" s="32" t="s">
        <v>142</v>
      </c>
      <c r="D96" s="62"/>
      <c r="E96" s="16" t="s">
        <v>159</v>
      </c>
      <c r="F96" s="14"/>
      <c r="G96" s="14"/>
      <c r="H96" s="14"/>
      <c r="I96" s="14"/>
    </row>
    <row r="97" spans="1:9" x14ac:dyDescent="0.3">
      <c r="A97" s="21"/>
      <c r="C97" s="32" t="s">
        <v>144</v>
      </c>
      <c r="D97" s="63"/>
      <c r="E97" s="16" t="s">
        <v>145</v>
      </c>
      <c r="F97" s="14"/>
      <c r="G97" s="14"/>
      <c r="H97" s="14"/>
      <c r="I97" s="14"/>
    </row>
    <row r="98" spans="1:9" x14ac:dyDescent="0.3">
      <c r="A98" s="21"/>
      <c r="C98" s="32" t="s">
        <v>146</v>
      </c>
      <c r="D98" s="22">
        <f>IFERROR(ROUND(D96*D97,0),"")</f>
        <v>0</v>
      </c>
      <c r="E98" s="23" t="s">
        <v>147</v>
      </c>
      <c r="F98" s="14"/>
      <c r="G98" s="14"/>
      <c r="H98" s="14"/>
      <c r="I98" s="14"/>
    </row>
    <row r="99" spans="1:9" x14ac:dyDescent="0.3">
      <c r="A99" s="17"/>
      <c r="C99" s="32" t="s">
        <v>148</v>
      </c>
      <c r="D99" s="62"/>
      <c r="E99" s="16" t="s">
        <v>166</v>
      </c>
      <c r="F99" s="14"/>
      <c r="G99" s="14"/>
      <c r="H99" s="14"/>
      <c r="I99" s="14"/>
    </row>
    <row r="100" spans="1:9" x14ac:dyDescent="0.3">
      <c r="A100" s="17"/>
      <c r="C100" s="32"/>
      <c r="D100" s="64"/>
      <c r="E100" s="16"/>
      <c r="F100" s="14"/>
      <c r="G100" s="14"/>
      <c r="H100" s="14"/>
      <c r="I100" s="14"/>
    </row>
    <row r="101" spans="1:9" x14ac:dyDescent="0.3">
      <c r="A101" s="27" t="s">
        <v>182</v>
      </c>
      <c r="C101" s="32" t="s">
        <v>142</v>
      </c>
      <c r="D101" s="62"/>
      <c r="E101" s="16" t="s">
        <v>159</v>
      </c>
      <c r="F101" s="14"/>
      <c r="G101" s="14"/>
      <c r="H101" s="14"/>
      <c r="I101" s="14"/>
    </row>
    <row r="102" spans="1:9" x14ac:dyDescent="0.3">
      <c r="A102" s="21"/>
      <c r="C102" s="32" t="s">
        <v>144</v>
      </c>
      <c r="D102" s="63"/>
      <c r="E102" s="16" t="s">
        <v>145</v>
      </c>
      <c r="F102" s="14"/>
      <c r="G102" s="14"/>
      <c r="H102" s="14"/>
      <c r="I102" s="14"/>
    </row>
    <row r="103" spans="1:9" x14ac:dyDescent="0.3">
      <c r="A103" s="21"/>
      <c r="C103" s="32" t="s">
        <v>146</v>
      </c>
      <c r="D103" s="22">
        <f>IFERROR(ROUND(D101*D102,0),"")</f>
        <v>0</v>
      </c>
      <c r="E103" s="23" t="s">
        <v>147</v>
      </c>
      <c r="F103" s="14"/>
      <c r="G103" s="14"/>
      <c r="H103" s="14"/>
      <c r="I103" s="14"/>
    </row>
    <row r="104" spans="1:9" x14ac:dyDescent="0.3">
      <c r="A104" s="17"/>
      <c r="C104" s="32" t="s">
        <v>148</v>
      </c>
      <c r="D104" s="62"/>
      <c r="E104" s="16" t="s">
        <v>166</v>
      </c>
      <c r="F104" s="14"/>
      <c r="G104" s="14"/>
      <c r="H104" s="14"/>
      <c r="I104" s="14"/>
    </row>
    <row r="105" spans="1:9" x14ac:dyDescent="0.3">
      <c r="A105" s="17"/>
      <c r="C105" s="32"/>
      <c r="D105" s="64"/>
      <c r="E105" s="16"/>
      <c r="F105" s="14"/>
      <c r="G105" s="14"/>
      <c r="H105" s="14"/>
      <c r="I105" s="14"/>
    </row>
    <row r="106" spans="1:9" x14ac:dyDescent="0.3">
      <c r="A106" s="25" t="s">
        <v>183</v>
      </c>
      <c r="C106" s="32" t="s">
        <v>142</v>
      </c>
      <c r="D106" s="62"/>
      <c r="E106" s="16" t="s">
        <v>159</v>
      </c>
      <c r="F106" s="14"/>
      <c r="G106" s="14"/>
      <c r="H106" s="14"/>
      <c r="I106" s="14"/>
    </row>
    <row r="107" spans="1:9" x14ac:dyDescent="0.3">
      <c r="A107" s="21"/>
      <c r="C107" s="32" t="s">
        <v>144</v>
      </c>
      <c r="D107" s="63"/>
      <c r="E107" s="16" t="s">
        <v>145</v>
      </c>
      <c r="F107" s="14"/>
      <c r="G107" s="14"/>
      <c r="H107" s="14"/>
      <c r="I107" s="14"/>
    </row>
    <row r="108" spans="1:9" x14ac:dyDescent="0.3">
      <c r="A108" s="21"/>
      <c r="C108" s="32" t="s">
        <v>146</v>
      </c>
      <c r="D108" s="22">
        <f>IFERROR(ROUND(D106*D107,0),"")</f>
        <v>0</v>
      </c>
      <c r="E108" s="23" t="s">
        <v>147</v>
      </c>
      <c r="F108" s="14"/>
      <c r="G108" s="14"/>
      <c r="H108" s="14"/>
      <c r="I108" s="14"/>
    </row>
    <row r="109" spans="1:9" x14ac:dyDescent="0.3">
      <c r="A109" s="17"/>
      <c r="C109" s="32" t="s">
        <v>148</v>
      </c>
      <c r="D109" s="62"/>
      <c r="E109" s="16" t="s">
        <v>166</v>
      </c>
      <c r="F109" s="14"/>
      <c r="G109" s="14"/>
      <c r="H109" s="14"/>
      <c r="I109" s="14"/>
    </row>
    <row r="110" spans="1:9" x14ac:dyDescent="0.3">
      <c r="A110" s="17"/>
      <c r="C110" s="32"/>
      <c r="D110" s="64"/>
      <c r="E110" s="16"/>
      <c r="F110" s="14"/>
      <c r="G110" s="14"/>
      <c r="H110" s="14"/>
      <c r="I110" s="14"/>
    </row>
    <row r="111" spans="1:9" x14ac:dyDescent="0.3">
      <c r="A111" s="27" t="s">
        <v>184</v>
      </c>
      <c r="C111" s="32" t="s">
        <v>142</v>
      </c>
      <c r="D111" s="62"/>
      <c r="E111" s="16" t="s">
        <v>159</v>
      </c>
      <c r="F111" s="14"/>
      <c r="G111" s="14"/>
      <c r="H111" s="14"/>
      <c r="I111" s="14"/>
    </row>
    <row r="112" spans="1:9" x14ac:dyDescent="0.3">
      <c r="A112" s="21"/>
      <c r="C112" s="32" t="s">
        <v>144</v>
      </c>
      <c r="D112" s="63"/>
      <c r="E112" s="16" t="s">
        <v>145</v>
      </c>
      <c r="F112" s="14"/>
      <c r="G112" s="14"/>
      <c r="H112" s="14"/>
      <c r="I112" s="14"/>
    </row>
    <row r="113" spans="1:9" x14ac:dyDescent="0.3">
      <c r="A113" s="21"/>
      <c r="C113" s="32" t="s">
        <v>146</v>
      </c>
      <c r="D113" s="22">
        <f>IFERROR(ROUND(D111*D112,0),"")</f>
        <v>0</v>
      </c>
      <c r="E113" s="23" t="s">
        <v>147</v>
      </c>
      <c r="F113" s="14"/>
      <c r="G113" s="14"/>
      <c r="H113" s="14"/>
      <c r="I113" s="14"/>
    </row>
    <row r="114" spans="1:9" x14ac:dyDescent="0.3">
      <c r="A114" s="17"/>
      <c r="C114" s="32" t="s">
        <v>148</v>
      </c>
      <c r="D114" s="62"/>
      <c r="E114" s="16" t="s">
        <v>166</v>
      </c>
      <c r="F114" s="14"/>
      <c r="G114" s="14"/>
      <c r="H114" s="14"/>
      <c r="I114" s="14"/>
    </row>
    <row r="115" spans="1:9" x14ac:dyDescent="0.3">
      <c r="A115" s="17"/>
      <c r="C115" s="32"/>
      <c r="D115" s="64"/>
      <c r="E115" s="16"/>
      <c r="F115" s="14"/>
      <c r="G115" s="14"/>
      <c r="H115" s="14"/>
      <c r="I115" s="14"/>
    </row>
    <row r="116" spans="1:9" x14ac:dyDescent="0.3">
      <c r="A116" s="25" t="s">
        <v>185</v>
      </c>
      <c r="C116" s="32" t="s">
        <v>142</v>
      </c>
      <c r="D116" s="62"/>
      <c r="E116" s="16" t="s">
        <v>159</v>
      </c>
      <c r="F116" s="14"/>
      <c r="G116" s="14"/>
      <c r="H116" s="14"/>
      <c r="I116" s="14"/>
    </row>
    <row r="117" spans="1:9" x14ac:dyDescent="0.3">
      <c r="A117" s="21"/>
      <c r="C117" s="32" t="s">
        <v>144</v>
      </c>
      <c r="D117" s="63"/>
      <c r="E117" s="16" t="s">
        <v>145</v>
      </c>
      <c r="F117" s="14"/>
      <c r="G117" s="14"/>
      <c r="H117" s="14"/>
      <c r="I117" s="14"/>
    </row>
    <row r="118" spans="1:9" x14ac:dyDescent="0.3">
      <c r="A118" s="21"/>
      <c r="C118" s="32" t="s">
        <v>146</v>
      </c>
      <c r="D118" s="22">
        <f>IFERROR(ROUND(D116*D117,0),"")</f>
        <v>0</v>
      </c>
      <c r="E118" s="23" t="s">
        <v>147</v>
      </c>
      <c r="F118" s="14"/>
      <c r="G118" s="14"/>
      <c r="H118" s="14"/>
      <c r="I118" s="14"/>
    </row>
    <row r="119" spans="1:9" x14ac:dyDescent="0.3">
      <c r="A119" s="17"/>
      <c r="C119" s="32" t="s">
        <v>148</v>
      </c>
      <c r="D119" s="62"/>
      <c r="E119" s="16" t="s">
        <v>166</v>
      </c>
      <c r="F119" s="14"/>
      <c r="G119" s="14"/>
      <c r="H119" s="14"/>
      <c r="I119" s="14"/>
    </row>
    <row r="120" spans="1:9" x14ac:dyDescent="0.3">
      <c r="A120" s="17"/>
      <c r="C120" s="32"/>
      <c r="D120" s="64"/>
      <c r="E120" s="16"/>
      <c r="F120" s="14"/>
      <c r="G120" s="14"/>
      <c r="H120" s="14"/>
      <c r="I120" s="14"/>
    </row>
    <row r="121" spans="1:9" x14ac:dyDescent="0.3">
      <c r="A121" s="27" t="s">
        <v>186</v>
      </c>
      <c r="C121" s="32" t="s">
        <v>142</v>
      </c>
      <c r="D121" s="62"/>
      <c r="E121" s="16" t="s">
        <v>159</v>
      </c>
      <c r="F121" s="14"/>
      <c r="G121" s="14"/>
      <c r="H121" s="14"/>
      <c r="I121" s="14"/>
    </row>
    <row r="122" spans="1:9" x14ac:dyDescent="0.3">
      <c r="A122" s="21"/>
      <c r="C122" s="32" t="s">
        <v>144</v>
      </c>
      <c r="D122" s="63"/>
      <c r="E122" s="16" t="s">
        <v>145</v>
      </c>
      <c r="F122" s="14"/>
      <c r="G122" s="14"/>
      <c r="H122" s="14"/>
      <c r="I122" s="14"/>
    </row>
    <row r="123" spans="1:9" x14ac:dyDescent="0.3">
      <c r="A123" s="21"/>
      <c r="C123" s="32" t="s">
        <v>146</v>
      </c>
      <c r="D123" s="22">
        <f>IFERROR(ROUND(D121*D122,0),"")</f>
        <v>0</v>
      </c>
      <c r="E123" s="23" t="s">
        <v>147</v>
      </c>
      <c r="F123" s="14"/>
      <c r="G123" s="14"/>
      <c r="H123" s="14"/>
      <c r="I123" s="14"/>
    </row>
    <row r="124" spans="1:9" x14ac:dyDescent="0.3">
      <c r="A124" s="17"/>
      <c r="C124" s="32" t="s">
        <v>148</v>
      </c>
      <c r="D124" s="62"/>
      <c r="E124" s="16" t="s">
        <v>166</v>
      </c>
      <c r="F124" s="14"/>
      <c r="G124" s="14"/>
      <c r="H124" s="14"/>
      <c r="I124" s="14"/>
    </row>
    <row r="125" spans="1:9" x14ac:dyDescent="0.3">
      <c r="A125" s="17"/>
      <c r="C125" s="32"/>
      <c r="D125" s="64"/>
      <c r="E125" s="16"/>
      <c r="F125" s="14"/>
      <c r="G125" s="14"/>
      <c r="H125" s="14"/>
      <c r="I125" s="14"/>
    </row>
    <row r="126" spans="1:9" x14ac:dyDescent="0.3">
      <c r="A126" s="25" t="s">
        <v>187</v>
      </c>
      <c r="C126" s="32" t="s">
        <v>142</v>
      </c>
      <c r="D126" s="62"/>
      <c r="E126" s="16" t="s">
        <v>159</v>
      </c>
      <c r="F126" s="14"/>
      <c r="G126" s="14"/>
      <c r="H126" s="14"/>
      <c r="I126" s="14"/>
    </row>
    <row r="127" spans="1:9" x14ac:dyDescent="0.3">
      <c r="A127" s="21"/>
      <c r="C127" s="32" t="s">
        <v>144</v>
      </c>
      <c r="D127" s="63"/>
      <c r="E127" s="16" t="s">
        <v>145</v>
      </c>
      <c r="F127" s="14"/>
      <c r="G127" s="14"/>
      <c r="H127" s="14"/>
      <c r="I127" s="14"/>
    </row>
    <row r="128" spans="1:9" x14ac:dyDescent="0.3">
      <c r="A128" s="21"/>
      <c r="C128" s="32" t="s">
        <v>146</v>
      </c>
      <c r="D128" s="22">
        <f>IFERROR(ROUND(D126*D127,0),"")</f>
        <v>0</v>
      </c>
      <c r="E128" s="23" t="s">
        <v>147</v>
      </c>
      <c r="F128" s="14"/>
      <c r="G128" s="14"/>
      <c r="H128" s="14"/>
      <c r="I128" s="14"/>
    </row>
    <row r="129" spans="1:21" x14ac:dyDescent="0.3">
      <c r="A129" s="17"/>
      <c r="C129" s="32" t="s">
        <v>148</v>
      </c>
      <c r="D129" s="62"/>
      <c r="E129" s="16" t="s">
        <v>166</v>
      </c>
      <c r="F129" s="14"/>
      <c r="G129" s="14"/>
      <c r="H129" s="14"/>
      <c r="I129" s="14"/>
    </row>
    <row r="130" spans="1:21" x14ac:dyDescent="0.3">
      <c r="A130" s="17"/>
      <c r="C130" s="32"/>
      <c r="D130" s="64"/>
      <c r="E130" s="16"/>
      <c r="F130" s="14"/>
      <c r="G130" s="14"/>
      <c r="H130" s="14"/>
      <c r="I130" s="14"/>
    </row>
    <row r="131" spans="1:21" x14ac:dyDescent="0.3">
      <c r="A131" s="27" t="s">
        <v>188</v>
      </c>
      <c r="C131" s="32" t="s">
        <v>142</v>
      </c>
      <c r="D131" s="62"/>
      <c r="E131" s="16" t="s">
        <v>159</v>
      </c>
      <c r="F131" s="14"/>
      <c r="G131" s="14"/>
      <c r="H131" s="14"/>
      <c r="I131" s="14"/>
    </row>
    <row r="132" spans="1:21" x14ac:dyDescent="0.3">
      <c r="A132" s="21"/>
      <c r="C132" s="32" t="s">
        <v>144</v>
      </c>
      <c r="D132" s="63"/>
      <c r="E132" s="16" t="s">
        <v>145</v>
      </c>
      <c r="F132" s="14"/>
      <c r="G132" s="14"/>
      <c r="H132" s="14"/>
      <c r="I132" s="14"/>
    </row>
    <row r="133" spans="1:21" x14ac:dyDescent="0.3">
      <c r="A133" s="21"/>
      <c r="C133" s="32" t="s">
        <v>146</v>
      </c>
      <c r="D133" s="22">
        <f>IFERROR(ROUND(D131*D132,0),"")</f>
        <v>0</v>
      </c>
      <c r="E133" s="23" t="s">
        <v>147</v>
      </c>
      <c r="F133" s="14"/>
      <c r="G133" s="14"/>
      <c r="H133" s="14"/>
      <c r="I133" s="14"/>
    </row>
    <row r="134" spans="1:21" x14ac:dyDescent="0.3">
      <c r="A134" s="17"/>
      <c r="C134" s="32" t="s">
        <v>148</v>
      </c>
      <c r="D134" s="62"/>
      <c r="E134" s="16" t="s">
        <v>166</v>
      </c>
      <c r="F134" s="14"/>
      <c r="G134" s="14"/>
      <c r="H134" s="14"/>
      <c r="I134" s="14"/>
    </row>
    <row r="135" spans="1:21" x14ac:dyDescent="0.3">
      <c r="C135" s="32"/>
      <c r="D135" s="14"/>
      <c r="M135" s="49" t="s">
        <v>189</v>
      </c>
    </row>
    <row r="136" spans="1:21" x14ac:dyDescent="0.3">
      <c r="A136" s="15"/>
      <c r="B136" s="15"/>
      <c r="C136" s="15"/>
      <c r="D136" s="15"/>
      <c r="E136" s="15"/>
      <c r="F136" s="15"/>
      <c r="G136" s="15"/>
      <c r="H136" s="15"/>
      <c r="I136" s="15"/>
      <c r="J136" s="15"/>
      <c r="K136" s="15"/>
      <c r="N136" s="365" t="s">
        <v>190</v>
      </c>
      <c r="O136" s="366"/>
      <c r="P136" s="366"/>
      <c r="Q136" s="366"/>
      <c r="R136" s="366"/>
      <c r="S136" s="366"/>
      <c r="T136" s="367"/>
    </row>
    <row r="137" spans="1:21" x14ac:dyDescent="0.3">
      <c r="A137" s="35" t="s">
        <v>191</v>
      </c>
      <c r="B137" s="36"/>
      <c r="C137" s="36"/>
      <c r="D137" s="36"/>
      <c r="E137" s="36"/>
      <c r="F137" s="36"/>
      <c r="G137" s="36"/>
      <c r="H137" s="36"/>
      <c r="I137" s="36"/>
      <c r="J137" s="36"/>
      <c r="K137" s="37"/>
      <c r="N137" s="368"/>
      <c r="O137" s="369"/>
      <c r="P137" s="369"/>
      <c r="Q137" s="369"/>
      <c r="R137" s="369"/>
      <c r="S137" s="369"/>
      <c r="T137" s="370"/>
    </row>
    <row r="138" spans="1:21" x14ac:dyDescent="0.3">
      <c r="A138" s="371"/>
      <c r="B138" s="372"/>
      <c r="C138" s="372"/>
      <c r="D138" s="372"/>
      <c r="E138" s="372"/>
      <c r="F138" s="372"/>
      <c r="G138" s="372"/>
      <c r="H138" s="372"/>
      <c r="I138" s="372"/>
      <c r="J138" s="372"/>
      <c r="K138" s="373"/>
      <c r="N138" s="50" t="s">
        <v>192</v>
      </c>
      <c r="O138" s="51"/>
      <c r="P138" s="51"/>
      <c r="Q138" s="51"/>
      <c r="R138" s="51"/>
      <c r="S138" s="51"/>
      <c r="T138" s="57">
        <v>0.8</v>
      </c>
    </row>
    <row r="139" spans="1:21" x14ac:dyDescent="0.3">
      <c r="A139" s="371"/>
      <c r="B139" s="372"/>
      <c r="C139" s="372"/>
      <c r="D139" s="372"/>
      <c r="E139" s="372"/>
      <c r="F139" s="372"/>
      <c r="G139" s="372"/>
      <c r="H139" s="372"/>
      <c r="I139" s="372"/>
      <c r="J139" s="372"/>
      <c r="K139" s="373"/>
      <c r="N139" s="52" t="s">
        <v>193</v>
      </c>
      <c r="O139" s="53"/>
      <c r="P139" s="53"/>
      <c r="Q139" s="53"/>
      <c r="R139" s="53"/>
      <c r="S139" s="53"/>
      <c r="T139" s="58">
        <v>1.01</v>
      </c>
    </row>
    <row r="140" spans="1:21" x14ac:dyDescent="0.3">
      <c r="A140" s="371"/>
      <c r="B140" s="372"/>
      <c r="C140" s="372"/>
      <c r="D140" s="372"/>
      <c r="E140" s="372"/>
      <c r="F140" s="372"/>
      <c r="G140" s="372"/>
      <c r="H140" s="372"/>
      <c r="I140" s="372"/>
      <c r="J140" s="372"/>
      <c r="K140" s="373"/>
      <c r="N140" s="52" t="s">
        <v>194</v>
      </c>
      <c r="O140" s="53"/>
      <c r="P140" s="54"/>
      <c r="Q140" s="54"/>
      <c r="R140" s="53"/>
      <c r="S140" s="53"/>
      <c r="T140" s="58">
        <v>1.01</v>
      </c>
    </row>
    <row r="141" spans="1:21" x14ac:dyDescent="0.3">
      <c r="A141" s="371"/>
      <c r="B141" s="372"/>
      <c r="C141" s="372"/>
      <c r="D141" s="372"/>
      <c r="E141" s="372"/>
      <c r="F141" s="372"/>
      <c r="G141" s="372"/>
      <c r="H141" s="372"/>
      <c r="I141" s="372"/>
      <c r="J141" s="372"/>
      <c r="K141" s="373"/>
      <c r="N141" s="52" t="s">
        <v>195</v>
      </c>
      <c r="O141" s="53"/>
      <c r="P141" s="54"/>
      <c r="Q141" s="54"/>
      <c r="R141" s="53"/>
      <c r="S141" s="53"/>
      <c r="T141" s="58">
        <v>1.01</v>
      </c>
    </row>
    <row r="142" spans="1:21" x14ac:dyDescent="0.3">
      <c r="A142" s="371"/>
      <c r="B142" s="372"/>
      <c r="C142" s="372"/>
      <c r="D142" s="372"/>
      <c r="E142" s="372"/>
      <c r="F142" s="372"/>
      <c r="G142" s="372"/>
      <c r="H142" s="372"/>
      <c r="I142" s="372"/>
      <c r="J142" s="372"/>
      <c r="K142" s="373"/>
      <c r="M142" s="18"/>
      <c r="N142" s="52" t="s">
        <v>196</v>
      </c>
      <c r="O142" s="53"/>
      <c r="P142" s="53"/>
      <c r="Q142" s="53"/>
      <c r="R142" s="53"/>
      <c r="S142" s="53"/>
      <c r="T142" s="58">
        <v>0.9</v>
      </c>
      <c r="U142" s="18"/>
    </row>
    <row r="143" spans="1:21" x14ac:dyDescent="0.3">
      <c r="A143" s="371"/>
      <c r="B143" s="372"/>
      <c r="C143" s="372"/>
      <c r="D143" s="372"/>
      <c r="E143" s="372"/>
      <c r="F143" s="372"/>
      <c r="G143" s="372"/>
      <c r="H143" s="372"/>
      <c r="I143" s="372"/>
      <c r="J143" s="372"/>
      <c r="K143" s="373"/>
      <c r="M143" s="18"/>
      <c r="N143" s="52" t="s">
        <v>197</v>
      </c>
      <c r="O143" s="53"/>
      <c r="P143" s="53"/>
      <c r="Q143" s="53"/>
      <c r="R143" s="53"/>
      <c r="S143" s="53"/>
      <c r="T143" s="58">
        <v>0.95</v>
      </c>
      <c r="U143" s="18"/>
    </row>
    <row r="144" spans="1:21" x14ac:dyDescent="0.3">
      <c r="A144" s="371"/>
      <c r="B144" s="372"/>
      <c r="C144" s="372"/>
      <c r="D144" s="372"/>
      <c r="E144" s="372"/>
      <c r="F144" s="372"/>
      <c r="G144" s="372"/>
      <c r="H144" s="372"/>
      <c r="I144" s="372"/>
      <c r="J144" s="372"/>
      <c r="K144" s="373"/>
      <c r="N144" s="52" t="s">
        <v>198</v>
      </c>
      <c r="O144" s="53"/>
      <c r="P144" s="53"/>
      <c r="Q144" s="53"/>
      <c r="R144" s="53"/>
      <c r="S144" s="53"/>
      <c r="T144" s="58">
        <v>0.56999999999999995</v>
      </c>
    </row>
    <row r="145" spans="1:20" x14ac:dyDescent="0.3">
      <c r="A145" s="371"/>
      <c r="B145" s="372"/>
      <c r="C145" s="372"/>
      <c r="D145" s="372"/>
      <c r="E145" s="372"/>
      <c r="F145" s="372"/>
      <c r="G145" s="372"/>
      <c r="H145" s="372"/>
      <c r="I145" s="372"/>
      <c r="J145" s="372"/>
      <c r="K145" s="373"/>
      <c r="N145" s="52" t="s">
        <v>199</v>
      </c>
      <c r="O145" s="53"/>
      <c r="P145" s="53"/>
      <c r="Q145" s="53"/>
      <c r="R145" s="53"/>
      <c r="S145" s="53"/>
      <c r="T145" s="58">
        <v>0.84</v>
      </c>
    </row>
    <row r="146" spans="1:20" x14ac:dyDescent="0.3">
      <c r="A146" s="371"/>
      <c r="B146" s="372"/>
      <c r="C146" s="372"/>
      <c r="D146" s="372"/>
      <c r="E146" s="372"/>
      <c r="F146" s="372"/>
      <c r="G146" s="372"/>
      <c r="H146" s="372"/>
      <c r="I146" s="372"/>
      <c r="J146" s="372"/>
      <c r="K146" s="373"/>
      <c r="N146" s="52" t="s">
        <v>200</v>
      </c>
      <c r="O146" s="53"/>
      <c r="P146" s="53"/>
      <c r="Q146" s="53"/>
      <c r="R146" s="53"/>
      <c r="S146" s="53"/>
      <c r="T146" s="58">
        <v>0.67</v>
      </c>
    </row>
    <row r="147" spans="1:20" x14ac:dyDescent="0.3">
      <c r="A147" s="371"/>
      <c r="B147" s="372"/>
      <c r="C147" s="372"/>
      <c r="D147" s="372"/>
      <c r="E147" s="372"/>
      <c r="F147" s="372"/>
      <c r="G147" s="372"/>
      <c r="H147" s="372"/>
      <c r="I147" s="372"/>
      <c r="J147" s="372"/>
      <c r="K147" s="373"/>
      <c r="N147" s="52" t="s">
        <v>201</v>
      </c>
      <c r="O147" s="53"/>
      <c r="P147" s="53"/>
      <c r="Q147" s="53"/>
      <c r="R147" s="53"/>
      <c r="S147" s="53"/>
      <c r="T147" s="59">
        <v>0.5</v>
      </c>
    </row>
    <row r="148" spans="1:20" x14ac:dyDescent="0.3">
      <c r="A148" s="371"/>
      <c r="B148" s="372"/>
      <c r="C148" s="372"/>
      <c r="D148" s="372"/>
      <c r="E148" s="372"/>
      <c r="F148" s="372"/>
      <c r="G148" s="372"/>
      <c r="H148" s="372"/>
      <c r="I148" s="372"/>
      <c r="J148" s="372"/>
      <c r="K148" s="373"/>
      <c r="N148" s="52" t="s">
        <v>202</v>
      </c>
      <c r="O148" s="53"/>
      <c r="P148" s="53"/>
      <c r="Q148" s="53"/>
      <c r="R148" s="53"/>
      <c r="S148" s="53"/>
      <c r="T148" s="58">
        <v>0.5</v>
      </c>
    </row>
    <row r="149" spans="1:20" x14ac:dyDescent="0.3">
      <c r="A149" s="371"/>
      <c r="B149" s="372"/>
      <c r="C149" s="372"/>
      <c r="D149" s="372"/>
      <c r="E149" s="372"/>
      <c r="F149" s="372"/>
      <c r="G149" s="372"/>
      <c r="H149" s="372"/>
      <c r="I149" s="372"/>
      <c r="J149" s="372"/>
      <c r="K149" s="373"/>
      <c r="N149" s="52" t="s">
        <v>203</v>
      </c>
      <c r="O149" s="53"/>
      <c r="P149" s="53"/>
      <c r="Q149" s="53"/>
      <c r="R149" s="53"/>
      <c r="S149" s="53"/>
      <c r="T149" s="58">
        <v>0.94</v>
      </c>
    </row>
    <row r="150" spans="1:20" x14ac:dyDescent="0.3">
      <c r="A150" s="371"/>
      <c r="B150" s="372"/>
      <c r="C150" s="372"/>
      <c r="D150" s="372"/>
      <c r="E150" s="372"/>
      <c r="F150" s="372"/>
      <c r="G150" s="372"/>
      <c r="H150" s="372"/>
      <c r="I150" s="372"/>
      <c r="J150" s="372"/>
      <c r="K150" s="373"/>
      <c r="N150" s="52" t="s">
        <v>204</v>
      </c>
      <c r="O150" s="53"/>
      <c r="P150" s="53"/>
      <c r="Q150" s="53"/>
      <c r="R150" s="53"/>
      <c r="S150" s="53"/>
      <c r="T150" s="58">
        <v>0.9</v>
      </c>
    </row>
    <row r="151" spans="1:20" x14ac:dyDescent="0.3">
      <c r="A151" s="15"/>
      <c r="B151" s="15"/>
      <c r="C151" s="15"/>
      <c r="D151" s="15"/>
      <c r="E151" s="15"/>
      <c r="F151" s="15"/>
      <c r="G151" s="15"/>
      <c r="H151" s="15"/>
      <c r="I151" s="15"/>
      <c r="J151" s="15"/>
      <c r="K151" s="15"/>
      <c r="N151" s="52" t="s">
        <v>205</v>
      </c>
      <c r="O151" s="53"/>
      <c r="P151" s="53"/>
      <c r="Q151" s="53"/>
      <c r="R151" s="53"/>
      <c r="S151" s="53"/>
      <c r="T151" s="58">
        <v>1.05</v>
      </c>
    </row>
    <row r="152" spans="1:20" x14ac:dyDescent="0.3">
      <c r="A152" s="35" t="s">
        <v>206</v>
      </c>
      <c r="B152" s="36"/>
      <c r="C152" s="36"/>
      <c r="D152" s="36"/>
      <c r="E152" s="36"/>
      <c r="F152" s="36"/>
      <c r="G152" s="36"/>
      <c r="H152" s="36"/>
      <c r="I152" s="36"/>
      <c r="J152" s="36"/>
      <c r="K152" s="37"/>
      <c r="N152" s="52" t="s">
        <v>207</v>
      </c>
      <c r="O152" s="53"/>
      <c r="P152" s="53"/>
      <c r="Q152" s="53"/>
      <c r="R152" s="53"/>
      <c r="S152" s="53"/>
      <c r="T152" s="58">
        <v>0.87</v>
      </c>
    </row>
    <row r="153" spans="1:20" x14ac:dyDescent="0.3">
      <c r="A153" s="371"/>
      <c r="B153" s="372"/>
      <c r="C153" s="372"/>
      <c r="D153" s="372"/>
      <c r="E153" s="372"/>
      <c r="F153" s="372"/>
      <c r="G153" s="372"/>
      <c r="H153" s="372"/>
      <c r="I153" s="372"/>
      <c r="J153" s="372"/>
      <c r="K153" s="373"/>
      <c r="N153" s="52" t="s">
        <v>208</v>
      </c>
      <c r="O153" s="53"/>
      <c r="P153" s="53"/>
      <c r="Q153" s="53"/>
      <c r="R153" s="53"/>
      <c r="S153" s="53"/>
      <c r="T153" s="58">
        <v>1.19</v>
      </c>
    </row>
    <row r="154" spans="1:20" x14ac:dyDescent="0.3">
      <c r="A154" s="371"/>
      <c r="B154" s="372"/>
      <c r="C154" s="372"/>
      <c r="D154" s="372"/>
      <c r="E154" s="372"/>
      <c r="F154" s="372"/>
      <c r="G154" s="372"/>
      <c r="H154" s="372"/>
      <c r="I154" s="372"/>
      <c r="J154" s="372"/>
      <c r="K154" s="373"/>
      <c r="N154" s="52" t="s">
        <v>209</v>
      </c>
      <c r="O154" s="53"/>
      <c r="P154" s="53"/>
      <c r="Q154" s="53"/>
      <c r="R154" s="53"/>
      <c r="S154" s="53"/>
      <c r="T154" s="58">
        <v>0.5</v>
      </c>
    </row>
    <row r="155" spans="1:20" x14ac:dyDescent="0.3">
      <c r="A155" s="371"/>
      <c r="B155" s="372"/>
      <c r="C155" s="372"/>
      <c r="D155" s="372"/>
      <c r="E155" s="372"/>
      <c r="F155" s="372"/>
      <c r="G155" s="372"/>
      <c r="H155" s="372"/>
      <c r="I155" s="372"/>
      <c r="J155" s="372"/>
      <c r="K155" s="373"/>
      <c r="N155" s="52" t="s">
        <v>210</v>
      </c>
      <c r="O155" s="53"/>
      <c r="P155" s="53"/>
      <c r="Q155" s="53"/>
      <c r="R155" s="53"/>
      <c r="S155" s="53"/>
      <c r="T155" s="58">
        <v>1.19</v>
      </c>
    </row>
    <row r="156" spans="1:20" x14ac:dyDescent="0.3">
      <c r="A156" s="371"/>
      <c r="B156" s="372"/>
      <c r="C156" s="372"/>
      <c r="D156" s="372"/>
      <c r="E156" s="372"/>
      <c r="F156" s="372"/>
      <c r="G156" s="372"/>
      <c r="H156" s="372"/>
      <c r="I156" s="372"/>
      <c r="J156" s="372"/>
      <c r="K156" s="373"/>
      <c r="N156" s="52" t="s">
        <v>211</v>
      </c>
      <c r="O156" s="53"/>
      <c r="P156" s="53"/>
      <c r="Q156" s="53"/>
      <c r="R156" s="53"/>
      <c r="S156" s="53"/>
      <c r="T156" s="58">
        <v>1.17</v>
      </c>
    </row>
    <row r="157" spans="1:20" x14ac:dyDescent="0.3">
      <c r="A157" s="371"/>
      <c r="B157" s="372"/>
      <c r="C157" s="372"/>
      <c r="D157" s="372"/>
      <c r="E157" s="372"/>
      <c r="F157" s="372"/>
      <c r="G157" s="372"/>
      <c r="H157" s="372"/>
      <c r="I157" s="372"/>
      <c r="J157" s="372"/>
      <c r="K157" s="373"/>
      <c r="N157" s="52" t="s">
        <v>212</v>
      </c>
      <c r="O157" s="53"/>
      <c r="P157" s="53"/>
      <c r="Q157" s="53"/>
      <c r="R157" s="53"/>
      <c r="S157" s="53"/>
      <c r="T157" s="58">
        <v>0.76</v>
      </c>
    </row>
    <row r="158" spans="1:20" x14ac:dyDescent="0.3">
      <c r="A158" s="371"/>
      <c r="B158" s="372"/>
      <c r="C158" s="372"/>
      <c r="D158" s="372"/>
      <c r="E158" s="372"/>
      <c r="F158" s="372"/>
      <c r="G158" s="372"/>
      <c r="H158" s="372"/>
      <c r="I158" s="372"/>
      <c r="J158" s="372"/>
      <c r="K158" s="373"/>
      <c r="N158" s="52" t="s">
        <v>213</v>
      </c>
      <c r="O158" s="53"/>
      <c r="P158" s="53"/>
      <c r="Q158" s="53"/>
      <c r="R158" s="53"/>
      <c r="S158" s="53"/>
      <c r="T158" s="58">
        <v>0.51</v>
      </c>
    </row>
    <row r="159" spans="1:20" x14ac:dyDescent="0.3">
      <c r="A159" s="371"/>
      <c r="B159" s="372"/>
      <c r="C159" s="372"/>
      <c r="D159" s="372"/>
      <c r="E159" s="372"/>
      <c r="F159" s="372"/>
      <c r="G159" s="372"/>
      <c r="H159" s="372"/>
      <c r="I159" s="372"/>
      <c r="J159" s="372"/>
      <c r="K159" s="373"/>
      <c r="N159" s="52" t="s">
        <v>214</v>
      </c>
      <c r="O159" s="53"/>
      <c r="P159" s="53"/>
      <c r="Q159" s="53"/>
      <c r="R159" s="53"/>
      <c r="S159" s="53"/>
      <c r="T159" s="58">
        <v>1.02</v>
      </c>
    </row>
    <row r="160" spans="1:20" x14ac:dyDescent="0.3">
      <c r="A160" s="371"/>
      <c r="B160" s="372"/>
      <c r="C160" s="372"/>
      <c r="D160" s="372"/>
      <c r="E160" s="372"/>
      <c r="F160" s="372"/>
      <c r="G160" s="372"/>
      <c r="H160" s="372"/>
      <c r="I160" s="372"/>
      <c r="J160" s="372"/>
      <c r="K160" s="373"/>
      <c r="N160" s="52" t="s">
        <v>215</v>
      </c>
      <c r="O160" s="53"/>
      <c r="P160" s="53"/>
      <c r="Q160" s="53"/>
      <c r="R160" s="53"/>
      <c r="S160" s="53"/>
      <c r="T160" s="58">
        <v>0.21</v>
      </c>
    </row>
    <row r="161" spans="1:20" x14ac:dyDescent="0.3">
      <c r="A161" s="371"/>
      <c r="B161" s="372"/>
      <c r="C161" s="372"/>
      <c r="D161" s="372"/>
      <c r="E161" s="372"/>
      <c r="F161" s="372"/>
      <c r="G161" s="372"/>
      <c r="H161" s="372"/>
      <c r="I161" s="372"/>
      <c r="J161" s="372"/>
      <c r="K161" s="373"/>
      <c r="N161" s="52" t="s">
        <v>216</v>
      </c>
      <c r="O161" s="53"/>
      <c r="P161" s="53"/>
      <c r="Q161" s="53"/>
      <c r="R161" s="53"/>
      <c r="S161" s="53"/>
      <c r="T161" s="58">
        <v>0.82</v>
      </c>
    </row>
    <row r="162" spans="1:20" x14ac:dyDescent="0.3">
      <c r="A162" s="371"/>
      <c r="B162" s="372"/>
      <c r="C162" s="372"/>
      <c r="D162" s="372"/>
      <c r="E162" s="372"/>
      <c r="F162" s="372"/>
      <c r="G162" s="372"/>
      <c r="H162" s="372"/>
      <c r="I162" s="372"/>
      <c r="J162" s="372"/>
      <c r="K162" s="373"/>
      <c r="N162" s="52" t="s">
        <v>217</v>
      </c>
      <c r="O162" s="53"/>
      <c r="P162" s="53"/>
      <c r="Q162" s="53"/>
      <c r="R162" s="53"/>
      <c r="S162" s="53"/>
      <c r="T162" s="58">
        <v>0.82</v>
      </c>
    </row>
    <row r="163" spans="1:20" x14ac:dyDescent="0.3">
      <c r="A163" s="371"/>
      <c r="B163" s="372"/>
      <c r="C163" s="372"/>
      <c r="D163" s="372"/>
      <c r="E163" s="372"/>
      <c r="F163" s="372"/>
      <c r="G163" s="372"/>
      <c r="H163" s="372"/>
      <c r="I163" s="372"/>
      <c r="J163" s="372"/>
      <c r="K163" s="373"/>
      <c r="N163" s="52" t="s">
        <v>218</v>
      </c>
      <c r="O163" s="53"/>
      <c r="P163" s="53"/>
      <c r="Q163" s="53"/>
      <c r="R163" s="53"/>
      <c r="S163" s="53"/>
      <c r="T163" s="58">
        <v>0.21</v>
      </c>
    </row>
    <row r="164" spans="1:20" x14ac:dyDescent="0.3">
      <c r="A164" s="371"/>
      <c r="B164" s="372"/>
      <c r="C164" s="372"/>
      <c r="D164" s="372"/>
      <c r="E164" s="372"/>
      <c r="F164" s="372"/>
      <c r="G164" s="372"/>
      <c r="H164" s="372"/>
      <c r="I164" s="372"/>
      <c r="J164" s="372"/>
      <c r="K164" s="373"/>
      <c r="N164" s="52" t="s">
        <v>219</v>
      </c>
      <c r="O164" s="53"/>
      <c r="P164" s="53"/>
      <c r="Q164" s="53"/>
      <c r="R164" s="53"/>
      <c r="S164" s="53"/>
      <c r="T164" s="58">
        <v>0.81</v>
      </c>
    </row>
    <row r="165" spans="1:20" x14ac:dyDescent="0.3">
      <c r="A165" s="371"/>
      <c r="B165" s="372"/>
      <c r="C165" s="372"/>
      <c r="D165" s="372"/>
      <c r="E165" s="372"/>
      <c r="F165" s="372"/>
      <c r="G165" s="372"/>
      <c r="H165" s="372"/>
      <c r="I165" s="372"/>
      <c r="J165" s="372"/>
      <c r="K165" s="373"/>
      <c r="N165" s="52" t="s">
        <v>220</v>
      </c>
      <c r="O165" s="53"/>
      <c r="P165" s="53"/>
      <c r="Q165" s="53"/>
      <c r="R165" s="53"/>
      <c r="S165" s="53"/>
      <c r="T165" s="58">
        <v>1.39</v>
      </c>
    </row>
    <row r="166" spans="1:20" x14ac:dyDescent="0.3">
      <c r="A166" s="371"/>
      <c r="B166" s="372"/>
      <c r="C166" s="372"/>
      <c r="D166" s="372"/>
      <c r="E166" s="372"/>
      <c r="F166" s="372"/>
      <c r="G166" s="372"/>
      <c r="H166" s="372"/>
      <c r="I166" s="372"/>
      <c r="J166" s="372"/>
      <c r="K166" s="373"/>
      <c r="N166" s="52" t="s">
        <v>221</v>
      </c>
      <c r="O166" s="53"/>
      <c r="P166" s="53"/>
      <c r="Q166" s="53"/>
      <c r="R166" s="53"/>
      <c r="S166" s="53"/>
      <c r="T166" s="58">
        <v>0.87</v>
      </c>
    </row>
    <row r="167" spans="1:20" x14ac:dyDescent="0.3">
      <c r="A167" s="371"/>
      <c r="B167" s="372"/>
      <c r="C167" s="372"/>
      <c r="D167" s="372"/>
      <c r="E167" s="372"/>
      <c r="F167" s="372"/>
      <c r="G167" s="372"/>
      <c r="H167" s="372"/>
      <c r="I167" s="372"/>
      <c r="J167" s="372"/>
      <c r="K167" s="373"/>
      <c r="N167" s="52" t="s">
        <v>222</v>
      </c>
      <c r="O167" s="53"/>
      <c r="P167" s="53"/>
      <c r="Q167" s="53"/>
      <c r="R167" s="53"/>
      <c r="S167" s="53"/>
      <c r="T167" s="58">
        <v>0.87</v>
      </c>
    </row>
    <row r="168" spans="1:20" x14ac:dyDescent="0.3">
      <c r="A168" s="371"/>
      <c r="B168" s="372"/>
      <c r="C168" s="372"/>
      <c r="D168" s="372"/>
      <c r="E168" s="372"/>
      <c r="F168" s="372"/>
      <c r="G168" s="372"/>
      <c r="H168" s="372"/>
      <c r="I168" s="372"/>
      <c r="J168" s="372"/>
      <c r="K168" s="373"/>
      <c r="N168" s="52" t="s">
        <v>223</v>
      </c>
      <c r="O168" s="53"/>
      <c r="P168" s="53"/>
      <c r="Q168" s="53"/>
      <c r="R168" s="53"/>
      <c r="S168" s="53"/>
      <c r="T168" s="58">
        <v>1</v>
      </c>
    </row>
    <row r="169" spans="1:20" x14ac:dyDescent="0.3">
      <c r="A169" s="371"/>
      <c r="B169" s="372"/>
      <c r="C169" s="372"/>
      <c r="D169" s="372"/>
      <c r="E169" s="372"/>
      <c r="F169" s="372"/>
      <c r="G169" s="372"/>
      <c r="H169" s="372"/>
      <c r="I169" s="372"/>
      <c r="J169" s="372"/>
      <c r="K169" s="373"/>
      <c r="N169" s="52" t="s">
        <v>224</v>
      </c>
      <c r="O169" s="53"/>
      <c r="P169" s="53"/>
      <c r="Q169" s="53"/>
      <c r="R169" s="53"/>
      <c r="S169" s="53"/>
      <c r="T169" s="58">
        <v>1.26</v>
      </c>
    </row>
    <row r="170" spans="1:20" x14ac:dyDescent="0.3">
      <c r="A170" s="371"/>
      <c r="B170" s="372"/>
      <c r="C170" s="372"/>
      <c r="D170" s="372"/>
      <c r="E170" s="372"/>
      <c r="F170" s="372"/>
      <c r="G170" s="372"/>
      <c r="H170" s="372"/>
      <c r="I170" s="372"/>
      <c r="J170" s="372"/>
      <c r="K170" s="373"/>
      <c r="N170" s="52" t="s">
        <v>225</v>
      </c>
      <c r="O170" s="53"/>
      <c r="P170" s="53"/>
      <c r="Q170" s="53"/>
      <c r="R170" s="53"/>
      <c r="S170" s="53"/>
      <c r="T170" s="58">
        <v>0.87</v>
      </c>
    </row>
    <row r="171" spans="1:20" x14ac:dyDescent="0.3">
      <c r="A171" s="371"/>
      <c r="B171" s="372"/>
      <c r="C171" s="372"/>
      <c r="D171" s="372"/>
      <c r="E171" s="372"/>
      <c r="F171" s="372"/>
      <c r="G171" s="372"/>
      <c r="H171" s="372"/>
      <c r="I171" s="372"/>
      <c r="J171" s="372"/>
      <c r="K171" s="373"/>
      <c r="N171" s="52" t="s">
        <v>226</v>
      </c>
      <c r="O171" s="53"/>
      <c r="P171" s="53"/>
      <c r="Q171" s="53"/>
      <c r="R171" s="53"/>
      <c r="S171" s="53"/>
      <c r="T171" s="58">
        <v>0.91</v>
      </c>
    </row>
    <row r="172" spans="1:20" x14ac:dyDescent="0.3">
      <c r="A172" s="374"/>
      <c r="B172" s="375"/>
      <c r="C172" s="375"/>
      <c r="D172" s="375"/>
      <c r="E172" s="375"/>
      <c r="F172" s="375"/>
      <c r="G172" s="375"/>
      <c r="H172" s="375"/>
      <c r="I172" s="375"/>
      <c r="J172" s="375"/>
      <c r="K172" s="376"/>
      <c r="N172" s="52" t="s">
        <v>227</v>
      </c>
      <c r="O172" s="53"/>
      <c r="P172" s="53"/>
      <c r="Q172" s="53"/>
      <c r="R172" s="53"/>
      <c r="S172" s="53"/>
      <c r="T172" s="58">
        <v>0.5</v>
      </c>
    </row>
    <row r="173" spans="1:20" x14ac:dyDescent="0.3">
      <c r="N173" s="52" t="s">
        <v>228</v>
      </c>
      <c r="O173" s="53"/>
      <c r="P173" s="53"/>
      <c r="Q173" s="53"/>
      <c r="R173" s="53"/>
      <c r="S173" s="53"/>
      <c r="T173" s="58">
        <v>0.89</v>
      </c>
    </row>
    <row r="174" spans="1:20" x14ac:dyDescent="0.3">
      <c r="N174" s="52" t="s">
        <v>229</v>
      </c>
      <c r="O174" s="53"/>
      <c r="P174" s="53"/>
      <c r="Q174" s="53"/>
      <c r="R174" s="53"/>
      <c r="S174" s="53"/>
      <c r="T174" s="58">
        <v>0.7</v>
      </c>
    </row>
    <row r="175" spans="1:20" x14ac:dyDescent="0.3">
      <c r="N175" s="52" t="s">
        <v>230</v>
      </c>
      <c r="O175" s="53"/>
      <c r="P175" s="53"/>
      <c r="Q175" s="53"/>
      <c r="R175" s="53"/>
      <c r="S175" s="53"/>
      <c r="T175" s="58">
        <v>0.66</v>
      </c>
    </row>
    <row r="176" spans="1:20" x14ac:dyDescent="0.3">
      <c r="N176" s="55" t="s">
        <v>231</v>
      </c>
      <c r="O176" s="56"/>
      <c r="P176" s="56"/>
      <c r="Q176" s="56"/>
      <c r="R176" s="56"/>
      <c r="S176" s="56"/>
      <c r="T176" s="60">
        <v>1.19</v>
      </c>
    </row>
  </sheetData>
  <sheetProtection algorithmName="SHA-512" hashValue="bIMfvXdqi2iOKCYB0o129+UH3Rl6uT7thcFT5hGlo49znij4aOQW8TSnzat9O0p3yEviYFS2WnNrFcen8usFKQ==" saltValue="harWe8liGfvYbBZTPM5CUA==" spinCount="100000" sheet="1" formatCells="0" formatRows="0"/>
  <protectedRanges>
    <protectedRange sqref="D9:D10 D12 D16:D17 D19 D21:D22 D24 D26:D27 D29 A138:K150 A153:K172" name="Range1"/>
  </protectedRanges>
  <customSheetViews>
    <customSheetView guid="{306F06C0-5A41-4C3F-BDE9-27C1B7D466F8}">
      <pageMargins left="0" right="0" top="0" bottom="0" header="0" footer="0"/>
    </customSheetView>
    <customSheetView guid="{0DD083E9-43A4-45C4-92EF-599B2EF53D32}" state="hidden">
      <pageMargins left="0" right="0" top="0" bottom="0" header="0" footer="0"/>
    </customSheetView>
  </customSheetViews>
  <mergeCells count="16">
    <mergeCell ref="E12:J13"/>
    <mergeCell ref="A1:K6"/>
    <mergeCell ref="N136:T137"/>
    <mergeCell ref="A138:K150"/>
    <mergeCell ref="A153:K172"/>
    <mergeCell ref="L1:U1"/>
    <mergeCell ref="L6:U6"/>
    <mergeCell ref="L2:U3"/>
    <mergeCell ref="L4:U5"/>
    <mergeCell ref="N12:W12"/>
    <mergeCell ref="Z37:AA37"/>
    <mergeCell ref="Z39:AA39"/>
    <mergeCell ref="N17:Y19"/>
    <mergeCell ref="N20:Y21"/>
    <mergeCell ref="N25:Y29"/>
    <mergeCell ref="N22:Y23"/>
  </mergeCells>
  <phoneticPr fontId="36" type="noConversion"/>
  <conditionalFormatting sqref="D9:D11">
    <cfRule type="containsBlanks" dxfId="249" priority="148">
      <formula>LEN(TRIM(D9))=0</formula>
    </cfRule>
  </conditionalFormatting>
  <conditionalFormatting sqref="D12">
    <cfRule type="containsBlanks" dxfId="248" priority="144">
      <formula>LEN(TRIM(D12))=0</formula>
    </cfRule>
  </conditionalFormatting>
  <conditionalFormatting sqref="D16:D17 D19">
    <cfRule type="containsBlanks" dxfId="247" priority="149">
      <formula>LEN(TRIM(D16))=0</formula>
    </cfRule>
  </conditionalFormatting>
  <conditionalFormatting sqref="D21:D22">
    <cfRule type="containsBlanks" dxfId="246" priority="141">
      <formula>LEN(TRIM(D21))=0</formula>
    </cfRule>
  </conditionalFormatting>
  <conditionalFormatting sqref="D24">
    <cfRule type="containsBlanks" dxfId="245" priority="140">
      <formula>LEN(TRIM(D24))=0</formula>
    </cfRule>
  </conditionalFormatting>
  <conditionalFormatting sqref="D26:D27 D29">
    <cfRule type="containsBlanks" dxfId="244" priority="139">
      <formula>LEN(TRIM(D26))=0</formula>
    </cfRule>
  </conditionalFormatting>
  <conditionalFormatting sqref="D10:D11">
    <cfRule type="containsBlanks" dxfId="243" priority="130">
      <formula>LEN(TRIM(D10))=0</formula>
    </cfRule>
  </conditionalFormatting>
  <conditionalFormatting sqref="D18">
    <cfRule type="containsBlanks" dxfId="242" priority="126">
      <formula>LEN(TRIM(D18))=0</formula>
    </cfRule>
  </conditionalFormatting>
  <conditionalFormatting sqref="D18">
    <cfRule type="containsBlanks" dxfId="241" priority="127">
      <formula>LEN(TRIM(D18))=0</formula>
    </cfRule>
  </conditionalFormatting>
  <conditionalFormatting sqref="D23">
    <cfRule type="containsBlanks" dxfId="240" priority="125">
      <formula>LEN(TRIM(D23))=0</formula>
    </cfRule>
  </conditionalFormatting>
  <conditionalFormatting sqref="D23">
    <cfRule type="containsBlanks" dxfId="239" priority="124">
      <formula>LEN(TRIM(D23))=0</formula>
    </cfRule>
  </conditionalFormatting>
  <conditionalFormatting sqref="D28">
    <cfRule type="containsBlanks" dxfId="238" priority="123">
      <formula>LEN(TRIM(D28))=0</formula>
    </cfRule>
  </conditionalFormatting>
  <conditionalFormatting sqref="D28">
    <cfRule type="containsBlanks" dxfId="237" priority="122">
      <formula>LEN(TRIM(D28))=0</formula>
    </cfRule>
  </conditionalFormatting>
  <conditionalFormatting sqref="D81:D82">
    <cfRule type="containsBlanks" dxfId="236" priority="78">
      <formula>LEN(TRIM(D81))=0</formula>
    </cfRule>
  </conditionalFormatting>
  <conditionalFormatting sqref="D84">
    <cfRule type="containsBlanks" dxfId="235" priority="77">
      <formula>LEN(TRIM(D84))=0</formula>
    </cfRule>
  </conditionalFormatting>
  <conditionalFormatting sqref="D41:D42">
    <cfRule type="containsBlanks" dxfId="234" priority="110">
      <formula>LEN(TRIM(D41))=0</formula>
    </cfRule>
  </conditionalFormatting>
  <conditionalFormatting sqref="D44">
    <cfRule type="containsBlanks" dxfId="233" priority="109">
      <formula>LEN(TRIM(D44))=0</formula>
    </cfRule>
  </conditionalFormatting>
  <conditionalFormatting sqref="D43">
    <cfRule type="containsBlanks" dxfId="232" priority="108">
      <formula>LEN(TRIM(D43))=0</formula>
    </cfRule>
  </conditionalFormatting>
  <conditionalFormatting sqref="D43">
    <cfRule type="containsBlanks" dxfId="231" priority="107">
      <formula>LEN(TRIM(D43))=0</formula>
    </cfRule>
  </conditionalFormatting>
  <conditionalFormatting sqref="D83">
    <cfRule type="containsBlanks" dxfId="230" priority="75">
      <formula>LEN(TRIM(D83))=0</formula>
    </cfRule>
  </conditionalFormatting>
  <conditionalFormatting sqref="D51:D52">
    <cfRule type="containsBlanks" dxfId="229" priority="102">
      <formula>LEN(TRIM(D51))=0</formula>
    </cfRule>
  </conditionalFormatting>
  <conditionalFormatting sqref="D54">
    <cfRule type="containsBlanks" dxfId="228" priority="101">
      <formula>LEN(TRIM(D54))=0</formula>
    </cfRule>
  </conditionalFormatting>
  <conditionalFormatting sqref="D53">
    <cfRule type="containsBlanks" dxfId="227" priority="100">
      <formula>LEN(TRIM(D53))=0</formula>
    </cfRule>
  </conditionalFormatting>
  <conditionalFormatting sqref="D53">
    <cfRule type="containsBlanks" dxfId="226" priority="99">
      <formula>LEN(TRIM(D53))=0</formula>
    </cfRule>
  </conditionalFormatting>
  <conditionalFormatting sqref="D91:D92">
    <cfRule type="containsBlanks" dxfId="225" priority="70">
      <formula>LEN(TRIM(D91))=0</formula>
    </cfRule>
  </conditionalFormatting>
  <conditionalFormatting sqref="D94">
    <cfRule type="containsBlanks" dxfId="224" priority="69">
      <formula>LEN(TRIM(D94))=0</formula>
    </cfRule>
  </conditionalFormatting>
  <conditionalFormatting sqref="D93">
    <cfRule type="containsBlanks" dxfId="223" priority="68">
      <formula>LEN(TRIM(D93))=0</formula>
    </cfRule>
  </conditionalFormatting>
  <conditionalFormatting sqref="D93">
    <cfRule type="containsBlanks" dxfId="222" priority="67">
      <formula>LEN(TRIM(D93))=0</formula>
    </cfRule>
  </conditionalFormatting>
  <conditionalFormatting sqref="D61:D62">
    <cfRule type="containsBlanks" dxfId="221" priority="94">
      <formula>LEN(TRIM(D61))=0</formula>
    </cfRule>
  </conditionalFormatting>
  <conditionalFormatting sqref="D64">
    <cfRule type="containsBlanks" dxfId="220" priority="93">
      <formula>LEN(TRIM(D64))=0</formula>
    </cfRule>
  </conditionalFormatting>
  <conditionalFormatting sqref="D63">
    <cfRule type="containsBlanks" dxfId="219" priority="92">
      <formula>LEN(TRIM(D63))=0</formula>
    </cfRule>
  </conditionalFormatting>
  <conditionalFormatting sqref="D63">
    <cfRule type="containsBlanks" dxfId="218" priority="91">
      <formula>LEN(TRIM(D63))=0</formula>
    </cfRule>
  </conditionalFormatting>
  <conditionalFormatting sqref="D101:D102">
    <cfRule type="containsBlanks" dxfId="217" priority="62">
      <formula>LEN(TRIM(D101))=0</formula>
    </cfRule>
  </conditionalFormatting>
  <conditionalFormatting sqref="D71:D72">
    <cfRule type="containsBlanks" dxfId="216" priority="86">
      <formula>LEN(TRIM(D71))=0</formula>
    </cfRule>
  </conditionalFormatting>
  <conditionalFormatting sqref="D74">
    <cfRule type="containsBlanks" dxfId="215" priority="85">
      <formula>LEN(TRIM(D74))=0</formula>
    </cfRule>
  </conditionalFormatting>
  <conditionalFormatting sqref="D73">
    <cfRule type="containsBlanks" dxfId="214" priority="84">
      <formula>LEN(TRIM(D73))=0</formula>
    </cfRule>
  </conditionalFormatting>
  <conditionalFormatting sqref="D73">
    <cfRule type="containsBlanks" dxfId="213" priority="83">
      <formula>LEN(TRIM(D73))=0</formula>
    </cfRule>
  </conditionalFormatting>
  <conditionalFormatting sqref="D103">
    <cfRule type="containsBlanks" dxfId="212" priority="60">
      <formula>LEN(TRIM(D103))=0</formula>
    </cfRule>
  </conditionalFormatting>
  <conditionalFormatting sqref="D103">
    <cfRule type="containsBlanks" dxfId="211" priority="59">
      <formula>LEN(TRIM(D103))=0</formula>
    </cfRule>
  </conditionalFormatting>
  <conditionalFormatting sqref="D83">
    <cfRule type="containsBlanks" dxfId="210" priority="76">
      <formula>LEN(TRIM(D83))=0</formula>
    </cfRule>
  </conditionalFormatting>
  <conditionalFormatting sqref="D111:D112">
    <cfRule type="containsBlanks" dxfId="209" priority="54">
      <formula>LEN(TRIM(D111))=0</formula>
    </cfRule>
  </conditionalFormatting>
  <conditionalFormatting sqref="D114">
    <cfRule type="containsBlanks" dxfId="208" priority="53">
      <formula>LEN(TRIM(D114))=0</formula>
    </cfRule>
  </conditionalFormatting>
  <conditionalFormatting sqref="D113">
    <cfRule type="containsBlanks" dxfId="207" priority="52">
      <formula>LEN(TRIM(D113))=0</formula>
    </cfRule>
  </conditionalFormatting>
  <conditionalFormatting sqref="D104">
    <cfRule type="containsBlanks" dxfId="206" priority="61">
      <formula>LEN(TRIM(D104))=0</formula>
    </cfRule>
  </conditionalFormatting>
  <conditionalFormatting sqref="D124">
    <cfRule type="containsBlanks" dxfId="205" priority="45">
      <formula>LEN(TRIM(D124))=0</formula>
    </cfRule>
  </conditionalFormatting>
  <conditionalFormatting sqref="D123">
    <cfRule type="containsBlanks" dxfId="204" priority="44">
      <formula>LEN(TRIM(D123))=0</formula>
    </cfRule>
  </conditionalFormatting>
  <conditionalFormatting sqref="D123">
    <cfRule type="containsBlanks" dxfId="203" priority="43">
      <formula>LEN(TRIM(D123))=0</formula>
    </cfRule>
  </conditionalFormatting>
  <conditionalFormatting sqref="D113">
    <cfRule type="containsBlanks" dxfId="202" priority="51">
      <formula>LEN(TRIM(D113))=0</formula>
    </cfRule>
  </conditionalFormatting>
  <conditionalFormatting sqref="D131:D132">
    <cfRule type="containsBlanks" dxfId="201" priority="38">
      <formula>LEN(TRIM(D131))=0</formula>
    </cfRule>
  </conditionalFormatting>
  <conditionalFormatting sqref="D134">
    <cfRule type="containsBlanks" dxfId="200" priority="37">
      <formula>LEN(TRIM(D134))=0</formula>
    </cfRule>
  </conditionalFormatting>
  <conditionalFormatting sqref="D121:D122">
    <cfRule type="containsBlanks" dxfId="199" priority="46">
      <formula>LEN(TRIM(D121))=0</formula>
    </cfRule>
  </conditionalFormatting>
  <conditionalFormatting sqref="D133">
    <cfRule type="containsBlanks" dxfId="198" priority="35">
      <formula>LEN(TRIM(D133))=0</formula>
    </cfRule>
  </conditionalFormatting>
  <conditionalFormatting sqref="D38">
    <cfRule type="containsBlanks" dxfId="197" priority="33">
      <formula>LEN(TRIM(D38))=0</formula>
    </cfRule>
  </conditionalFormatting>
  <conditionalFormatting sqref="D38">
    <cfRule type="containsBlanks" dxfId="196" priority="32">
      <formula>LEN(TRIM(D38))=0</formula>
    </cfRule>
  </conditionalFormatting>
  <conditionalFormatting sqref="D133">
    <cfRule type="containsBlanks" dxfId="195" priority="36">
      <formula>LEN(TRIM(D133))=0</formula>
    </cfRule>
  </conditionalFormatting>
  <conditionalFormatting sqref="D36:D37 D39">
    <cfRule type="containsBlanks" dxfId="194" priority="34">
      <formula>LEN(TRIM(D36))=0</formula>
    </cfRule>
  </conditionalFormatting>
  <conditionalFormatting sqref="D46:D47 D49">
    <cfRule type="containsBlanks" dxfId="193" priority="31">
      <formula>LEN(TRIM(D46))=0</formula>
    </cfRule>
  </conditionalFormatting>
  <conditionalFormatting sqref="D48">
    <cfRule type="containsBlanks" dxfId="192" priority="30">
      <formula>LEN(TRIM(D48))=0</formula>
    </cfRule>
  </conditionalFormatting>
  <conditionalFormatting sqref="D48">
    <cfRule type="containsBlanks" dxfId="191" priority="29">
      <formula>LEN(TRIM(D48))=0</formula>
    </cfRule>
  </conditionalFormatting>
  <conditionalFormatting sqref="D56:D57 D59">
    <cfRule type="containsBlanks" dxfId="190" priority="28">
      <formula>LEN(TRIM(D56))=0</formula>
    </cfRule>
  </conditionalFormatting>
  <conditionalFormatting sqref="D58">
    <cfRule type="containsBlanks" dxfId="189" priority="27">
      <formula>LEN(TRIM(D58))=0</formula>
    </cfRule>
  </conditionalFormatting>
  <conditionalFormatting sqref="D58">
    <cfRule type="containsBlanks" dxfId="188" priority="26">
      <formula>LEN(TRIM(D58))=0</formula>
    </cfRule>
  </conditionalFormatting>
  <conditionalFormatting sqref="D66:D67 D69">
    <cfRule type="containsBlanks" dxfId="187" priority="25">
      <formula>LEN(TRIM(D66))=0</formula>
    </cfRule>
  </conditionalFormatting>
  <conditionalFormatting sqref="D68">
    <cfRule type="containsBlanks" dxfId="186" priority="24">
      <formula>LEN(TRIM(D68))=0</formula>
    </cfRule>
  </conditionalFormatting>
  <conditionalFormatting sqref="D68">
    <cfRule type="containsBlanks" dxfId="185" priority="23">
      <formula>LEN(TRIM(D68))=0</formula>
    </cfRule>
  </conditionalFormatting>
  <conditionalFormatting sqref="D76:D77 D79">
    <cfRule type="containsBlanks" dxfId="184" priority="22">
      <formula>LEN(TRIM(D76))=0</formula>
    </cfRule>
  </conditionalFormatting>
  <conditionalFormatting sqref="D78">
    <cfRule type="containsBlanks" dxfId="183" priority="21">
      <formula>LEN(TRIM(D78))=0</formula>
    </cfRule>
  </conditionalFormatting>
  <conditionalFormatting sqref="D78">
    <cfRule type="containsBlanks" dxfId="182" priority="20">
      <formula>LEN(TRIM(D78))=0</formula>
    </cfRule>
  </conditionalFormatting>
  <conditionalFormatting sqref="D86:D87 D89">
    <cfRule type="containsBlanks" dxfId="181" priority="19">
      <formula>LEN(TRIM(D86))=0</formula>
    </cfRule>
  </conditionalFormatting>
  <conditionalFormatting sqref="D88">
    <cfRule type="containsBlanks" dxfId="180" priority="18">
      <formula>LEN(TRIM(D88))=0</formula>
    </cfRule>
  </conditionalFormatting>
  <conditionalFormatting sqref="D88">
    <cfRule type="containsBlanks" dxfId="179" priority="17">
      <formula>LEN(TRIM(D88))=0</formula>
    </cfRule>
  </conditionalFormatting>
  <conditionalFormatting sqref="D96:D97 D99">
    <cfRule type="containsBlanks" dxfId="178" priority="16">
      <formula>LEN(TRIM(D96))=0</formula>
    </cfRule>
  </conditionalFormatting>
  <conditionalFormatting sqref="D98">
    <cfRule type="containsBlanks" dxfId="177" priority="15">
      <formula>LEN(TRIM(D98))=0</formula>
    </cfRule>
  </conditionalFormatting>
  <conditionalFormatting sqref="D98">
    <cfRule type="containsBlanks" dxfId="176" priority="14">
      <formula>LEN(TRIM(D98))=0</formula>
    </cfRule>
  </conditionalFormatting>
  <conditionalFormatting sqref="D106:D107 D109">
    <cfRule type="containsBlanks" dxfId="175" priority="13">
      <formula>LEN(TRIM(D106))=0</formula>
    </cfRule>
  </conditionalFormatting>
  <conditionalFormatting sqref="D108">
    <cfRule type="containsBlanks" dxfId="174" priority="12">
      <formula>LEN(TRIM(D108))=0</formula>
    </cfRule>
  </conditionalFormatting>
  <conditionalFormatting sqref="D108">
    <cfRule type="containsBlanks" dxfId="173" priority="11">
      <formula>LEN(TRIM(D108))=0</formula>
    </cfRule>
  </conditionalFormatting>
  <conditionalFormatting sqref="D116:D117 D119">
    <cfRule type="containsBlanks" dxfId="172" priority="10">
      <formula>LEN(TRIM(D116))=0</formula>
    </cfRule>
  </conditionalFormatting>
  <conditionalFormatting sqref="D118">
    <cfRule type="containsBlanks" dxfId="171" priority="9">
      <formula>LEN(TRIM(D118))=0</formula>
    </cfRule>
  </conditionalFormatting>
  <conditionalFormatting sqref="D118">
    <cfRule type="containsBlanks" dxfId="170" priority="8">
      <formula>LEN(TRIM(D118))=0</formula>
    </cfRule>
  </conditionalFormatting>
  <conditionalFormatting sqref="D126:D127 D129">
    <cfRule type="containsBlanks" dxfId="169" priority="7">
      <formula>LEN(TRIM(D126))=0</formula>
    </cfRule>
  </conditionalFormatting>
  <conditionalFormatting sqref="D128">
    <cfRule type="containsBlanks" dxfId="168" priority="6">
      <formula>LEN(TRIM(D128))=0</formula>
    </cfRule>
  </conditionalFormatting>
  <conditionalFormatting sqref="D128">
    <cfRule type="containsBlanks" dxfId="167" priority="5">
      <formula>LEN(TRIM(D128))=0</formula>
    </cfRule>
  </conditionalFormatting>
  <conditionalFormatting sqref="D31:D32">
    <cfRule type="containsBlanks" dxfId="166" priority="4">
      <formula>LEN(TRIM(D31))=0</formula>
    </cfRule>
  </conditionalFormatting>
  <conditionalFormatting sqref="D34">
    <cfRule type="containsBlanks" dxfId="165" priority="3">
      <formula>LEN(TRIM(D34))=0</formula>
    </cfRule>
  </conditionalFormatting>
  <conditionalFormatting sqref="D33">
    <cfRule type="containsBlanks" dxfId="164" priority="2">
      <formula>LEN(TRIM(D33))=0</formula>
    </cfRule>
  </conditionalFormatting>
  <conditionalFormatting sqref="D33">
    <cfRule type="containsBlanks" dxfId="163" priority="1">
      <formula>LEN(TRIM(D33))=0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7DDA-CA64-48FF-A06F-0A9850298EA5}">
  <sheetPr codeName="Sheet4"/>
  <dimension ref="A1"/>
  <sheetViews>
    <sheetView zoomScale="110" zoomScaleNormal="110" workbookViewId="0">
      <selection activeCell="M2" sqref="M2"/>
    </sheetView>
  </sheetViews>
  <sheetFormatPr defaultRowHeight="15" x14ac:dyDescent="0.25"/>
  <sheetData/>
  <sheetProtection algorithmName="SHA-512" hashValue="g3B6n/U6kWEsai/Guxa7F81asCYhItp/sv/AzKYGLlKj/ff0Ymi180INs4qiCZCU8YCTpl6p/0zrE8MLeN3CHg==" saltValue="Q0eG3yumz2+VDcTW1b4K8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A1:Q133"/>
  <sheetViews>
    <sheetView showGridLines="0" zoomScaleNormal="100" workbookViewId="0">
      <selection activeCell="C11" sqref="C11"/>
    </sheetView>
  </sheetViews>
  <sheetFormatPr defaultColWidth="8.85546875" defaultRowHeight="16.5" x14ac:dyDescent="0.3"/>
  <cols>
    <col min="1" max="1" width="8.85546875" style="100"/>
    <col min="2" max="2" width="14.140625" style="100" customWidth="1"/>
    <col min="3" max="3" width="17" style="100" customWidth="1"/>
    <col min="4" max="4" width="38" style="100" customWidth="1"/>
    <col min="5" max="5" width="14.140625" style="100" customWidth="1"/>
    <col min="6" max="6" width="12.140625" style="100" customWidth="1"/>
    <col min="7" max="7" width="14.140625" style="100" customWidth="1"/>
    <col min="8" max="8" width="15.7109375" style="100" customWidth="1"/>
    <col min="9" max="9" width="16.28515625" style="100" customWidth="1"/>
    <col min="10" max="12" width="8.85546875" style="100"/>
    <col min="13" max="13" width="12.28515625" style="100" customWidth="1"/>
    <col min="14" max="14" width="11.28515625" style="100" customWidth="1"/>
    <col min="15" max="15" width="16.28515625" style="100" customWidth="1"/>
    <col min="16" max="16" width="27.28515625" style="100" customWidth="1"/>
    <col min="17" max="17" width="17.85546875" style="100" customWidth="1"/>
    <col min="18" max="16384" width="8.85546875" style="100"/>
  </cols>
  <sheetData>
    <row r="1" spans="1:17" ht="16.899999999999999" customHeight="1" x14ac:dyDescent="0.3">
      <c r="A1" s="381" t="s">
        <v>232</v>
      </c>
      <c r="B1" s="382"/>
      <c r="C1" s="382"/>
      <c r="D1" s="382"/>
      <c r="E1" s="382"/>
      <c r="F1" s="382"/>
    </row>
    <row r="2" spans="1:17" x14ac:dyDescent="0.3">
      <c r="A2" s="382"/>
      <c r="B2" s="382"/>
      <c r="C2" s="382"/>
      <c r="D2" s="382"/>
      <c r="E2" s="382"/>
      <c r="F2" s="382"/>
      <c r="G2"/>
      <c r="H2"/>
      <c r="I2"/>
    </row>
    <row r="3" spans="1:17" x14ac:dyDescent="0.3">
      <c r="A3" s="382"/>
      <c r="B3" s="382"/>
      <c r="C3" s="382"/>
      <c r="D3" s="382"/>
      <c r="E3" s="382"/>
      <c r="F3" s="382"/>
      <c r="G3"/>
      <c r="H3"/>
      <c r="I3"/>
      <c r="J3"/>
    </row>
    <row r="4" spans="1:17" x14ac:dyDescent="0.3">
      <c r="A4" s="382"/>
      <c r="B4" s="382"/>
      <c r="C4" s="382"/>
      <c r="D4" s="382"/>
      <c r="E4" s="382"/>
      <c r="F4" s="382"/>
      <c r="G4"/>
      <c r="H4"/>
      <c r="I4"/>
      <c r="J4"/>
    </row>
    <row r="5" spans="1:17" x14ac:dyDescent="0.3">
      <c r="A5" s="382"/>
      <c r="B5" s="382"/>
      <c r="C5" s="382"/>
      <c r="D5" s="382"/>
      <c r="E5" s="382"/>
      <c r="F5" s="382"/>
    </row>
    <row r="6" spans="1:17" x14ac:dyDescent="0.3">
      <c r="A6" s="382"/>
      <c r="B6" s="382"/>
      <c r="C6" s="382"/>
      <c r="D6" s="382"/>
      <c r="E6" s="382"/>
      <c r="F6" s="382"/>
    </row>
    <row r="7" spans="1:17" x14ac:dyDescent="0.3">
      <c r="A7" s="382"/>
      <c r="B7" s="382"/>
      <c r="C7" s="382"/>
      <c r="D7" s="382"/>
      <c r="E7" s="382"/>
      <c r="F7" s="382"/>
    </row>
    <row r="8" spans="1:17" x14ac:dyDescent="0.3">
      <c r="A8" s="134"/>
      <c r="B8" s="134"/>
      <c r="C8" s="134"/>
      <c r="E8" s="134"/>
      <c r="F8" s="134"/>
    </row>
    <row r="9" spans="1:17" ht="16.899999999999999" customHeight="1" x14ac:dyDescent="0.3">
      <c r="B9" s="135"/>
      <c r="C9" s="136" t="s">
        <v>233</v>
      </c>
      <c r="D9" s="137" t="s">
        <v>234</v>
      </c>
      <c r="F9" s="138" t="s">
        <v>235</v>
      </c>
      <c r="G9" s="139"/>
      <c r="H9" s="139"/>
      <c r="I9" s="139"/>
      <c r="J9" s="139"/>
      <c r="K9" s="133"/>
      <c r="L9" s="133"/>
      <c r="M9" s="133"/>
    </row>
    <row r="10" spans="1:17" ht="34.5" customHeight="1" x14ac:dyDescent="0.3">
      <c r="B10" s="140"/>
      <c r="C10" s="141" t="s">
        <v>236</v>
      </c>
      <c r="D10" s="142" t="s">
        <v>237</v>
      </c>
      <c r="F10" s="143"/>
      <c r="G10" s="143"/>
      <c r="H10" s="143"/>
      <c r="I10" s="143"/>
      <c r="J10" s="143"/>
      <c r="K10" s="133"/>
      <c r="M10" s="385" t="s">
        <v>238</v>
      </c>
      <c r="N10" s="385"/>
      <c r="O10" s="385"/>
      <c r="P10" s="385"/>
      <c r="Q10" s="385"/>
    </row>
    <row r="11" spans="1:17" ht="16.899999999999999" customHeight="1" x14ac:dyDescent="0.3">
      <c r="B11" s="144" t="s">
        <v>141</v>
      </c>
      <c r="C11" s="72"/>
      <c r="D11" s="73"/>
      <c r="F11" s="145"/>
      <c r="G11" s="145"/>
      <c r="H11" s="145"/>
      <c r="I11" s="145"/>
      <c r="J11" s="145"/>
      <c r="K11" s="133"/>
      <c r="M11" s="385"/>
      <c r="N11" s="385"/>
      <c r="O11" s="385"/>
      <c r="P11" s="385"/>
      <c r="Q11" s="385"/>
    </row>
    <row r="12" spans="1:17" x14ac:dyDescent="0.3">
      <c r="B12" s="146" t="s">
        <v>153</v>
      </c>
      <c r="C12" s="70"/>
      <c r="D12" s="71"/>
      <c r="F12" s="145"/>
      <c r="G12" s="145"/>
      <c r="H12" s="145"/>
      <c r="I12" s="145"/>
      <c r="J12" s="145"/>
      <c r="K12" s="133"/>
      <c r="M12" s="386" t="s">
        <v>239</v>
      </c>
      <c r="N12" s="386"/>
      <c r="O12" s="386"/>
      <c r="P12" s="386"/>
      <c r="Q12" s="386"/>
    </row>
    <row r="13" spans="1:17" ht="16.899999999999999" customHeight="1" x14ac:dyDescent="0.3">
      <c r="B13" s="146" t="s">
        <v>158</v>
      </c>
      <c r="C13" s="70"/>
      <c r="D13" s="71"/>
      <c r="E13"/>
      <c r="F13" s="145"/>
      <c r="G13" s="145"/>
      <c r="H13" s="145"/>
      <c r="I13" s="145"/>
      <c r="J13" s="145"/>
      <c r="K13" s="133"/>
      <c r="M13" s="386"/>
      <c r="N13" s="386"/>
      <c r="O13" s="386"/>
      <c r="P13" s="386"/>
      <c r="Q13" s="386"/>
    </row>
    <row r="14" spans="1:17" ht="16.899999999999999" customHeight="1" x14ac:dyDescent="0.3">
      <c r="B14" s="146" t="s">
        <v>162</v>
      </c>
      <c r="C14" s="70"/>
      <c r="D14" s="71"/>
      <c r="F14" s="145"/>
      <c r="G14" s="145"/>
      <c r="H14" s="145"/>
      <c r="I14" s="145"/>
      <c r="J14" s="145"/>
      <c r="K14" s="133"/>
      <c r="M14" s="386"/>
      <c r="N14" s="386"/>
      <c r="O14" s="386"/>
      <c r="P14" s="386"/>
      <c r="Q14" s="386"/>
    </row>
    <row r="15" spans="1:17" ht="16.899999999999999" customHeight="1" x14ac:dyDescent="0.3">
      <c r="B15" s="146" t="s">
        <v>165</v>
      </c>
      <c r="C15" s="70"/>
      <c r="D15" s="71"/>
      <c r="F15" s="145"/>
      <c r="G15" s="145"/>
      <c r="H15" s="145"/>
      <c r="I15" s="145"/>
      <c r="J15" s="145"/>
      <c r="K15" s="133"/>
      <c r="M15" s="386"/>
      <c r="N15" s="386"/>
      <c r="O15" s="386"/>
      <c r="P15" s="386"/>
      <c r="Q15" s="386"/>
    </row>
    <row r="16" spans="1:17" x14ac:dyDescent="0.3">
      <c r="B16" s="146" t="s">
        <v>167</v>
      </c>
      <c r="C16" s="70"/>
      <c r="D16" s="71"/>
      <c r="F16" s="145"/>
      <c r="G16" s="145"/>
      <c r="H16" s="145"/>
      <c r="I16" s="145"/>
      <c r="J16" s="145"/>
      <c r="K16" s="133"/>
      <c r="M16" s="386"/>
      <c r="N16" s="386"/>
      <c r="O16" s="386"/>
      <c r="P16" s="386"/>
      <c r="Q16" s="386"/>
    </row>
    <row r="17" spans="2:17" x14ac:dyDescent="0.3">
      <c r="B17" s="146" t="s">
        <v>170</v>
      </c>
      <c r="C17" s="70"/>
      <c r="D17" s="71"/>
      <c r="F17" s="145"/>
      <c r="G17" s="145"/>
      <c r="H17" s="145"/>
      <c r="I17" s="145"/>
      <c r="J17" s="145"/>
      <c r="K17" s="133"/>
      <c r="M17" s="386"/>
      <c r="N17" s="386"/>
      <c r="O17" s="386"/>
      <c r="P17" s="386"/>
      <c r="Q17" s="386"/>
    </row>
    <row r="18" spans="2:17" ht="16.5" customHeight="1" x14ac:dyDescent="0.3">
      <c r="B18" s="146" t="s">
        <v>171</v>
      </c>
      <c r="C18" s="70"/>
      <c r="D18" s="71"/>
      <c r="F18" s="145"/>
      <c r="G18" s="145"/>
      <c r="H18" s="145"/>
      <c r="I18" s="145"/>
      <c r="J18" s="145"/>
      <c r="K18" s="133"/>
      <c r="Q18" s="133"/>
    </row>
    <row r="19" spans="2:17" x14ac:dyDescent="0.3">
      <c r="B19" s="146" t="s">
        <v>172</v>
      </c>
      <c r="C19" s="70"/>
      <c r="D19" s="71"/>
      <c r="F19" s="145"/>
      <c r="G19" s="145"/>
      <c r="H19" s="145"/>
      <c r="I19" s="145"/>
      <c r="J19" s="145"/>
      <c r="K19" s="133"/>
      <c r="M19" s="133" t="s">
        <v>240</v>
      </c>
      <c r="N19" s="147"/>
      <c r="O19" s="148" t="s">
        <v>233</v>
      </c>
      <c r="P19" s="149" t="s">
        <v>234</v>
      </c>
    </row>
    <row r="20" spans="2:17" x14ac:dyDescent="0.3">
      <c r="B20" s="146" t="s">
        <v>173</v>
      </c>
      <c r="C20" s="70"/>
      <c r="D20" s="71"/>
      <c r="F20" s="145"/>
      <c r="G20" s="145"/>
      <c r="H20" s="145"/>
      <c r="I20" s="145"/>
      <c r="J20" s="145"/>
      <c r="K20" s="133"/>
      <c r="N20" s="150"/>
      <c r="O20" s="383" t="s">
        <v>241</v>
      </c>
      <c r="P20" s="151"/>
    </row>
    <row r="21" spans="2:17" x14ac:dyDescent="0.3">
      <c r="B21" s="146" t="s">
        <v>174</v>
      </c>
      <c r="C21" s="70"/>
      <c r="D21" s="71"/>
      <c r="E21"/>
      <c r="F21" s="145"/>
      <c r="G21" s="145"/>
      <c r="H21" s="145"/>
      <c r="I21" s="145"/>
      <c r="J21" s="145"/>
      <c r="K21" s="133"/>
      <c r="N21" s="152"/>
      <c r="O21" s="384"/>
      <c r="P21" s="153" t="s">
        <v>242</v>
      </c>
      <c r="Q21" s="133"/>
    </row>
    <row r="22" spans="2:17" x14ac:dyDescent="0.3">
      <c r="B22" s="146" t="s">
        <v>175</v>
      </c>
      <c r="C22" s="70"/>
      <c r="D22" s="71"/>
      <c r="F22" s="145"/>
      <c r="G22" s="145"/>
      <c r="H22" s="145"/>
      <c r="I22" s="145"/>
      <c r="J22" s="145"/>
      <c r="K22" s="133"/>
      <c r="M22" s="133"/>
      <c r="N22" s="144" t="s">
        <v>141</v>
      </c>
      <c r="O22" s="154">
        <v>42412</v>
      </c>
      <c r="P22" s="155" t="s">
        <v>243</v>
      </c>
      <c r="Q22" s="133"/>
    </row>
    <row r="23" spans="2:17" x14ac:dyDescent="0.3">
      <c r="B23" s="146" t="s">
        <v>176</v>
      </c>
      <c r="C23" s="70"/>
      <c r="D23" s="71"/>
      <c r="F23" s="145"/>
      <c r="G23" s="145"/>
      <c r="H23" s="145"/>
      <c r="I23" s="145"/>
      <c r="J23" s="145"/>
      <c r="M23" s="133"/>
      <c r="N23" s="146" t="s">
        <v>153</v>
      </c>
      <c r="O23" s="156">
        <v>6620</v>
      </c>
      <c r="P23" s="157" t="s">
        <v>244</v>
      </c>
      <c r="Q23" s="133"/>
    </row>
    <row r="24" spans="2:17" x14ac:dyDescent="0.3">
      <c r="B24" s="146" t="s">
        <v>177</v>
      </c>
      <c r="C24" s="70"/>
      <c r="D24" s="71"/>
      <c r="F24" s="145"/>
      <c r="G24" s="145"/>
      <c r="H24" s="145"/>
      <c r="I24" s="145"/>
      <c r="J24" s="145"/>
      <c r="M24" s="133"/>
      <c r="N24" s="146" t="s">
        <v>158</v>
      </c>
      <c r="O24" s="156">
        <v>5625</v>
      </c>
      <c r="P24" s="157" t="s">
        <v>245</v>
      </c>
      <c r="Q24" s="133"/>
    </row>
    <row r="25" spans="2:17" x14ac:dyDescent="0.3">
      <c r="B25" s="146" t="s">
        <v>178</v>
      </c>
      <c r="C25" s="70"/>
      <c r="D25" s="71"/>
      <c r="F25" s="145"/>
      <c r="G25" s="145"/>
      <c r="H25" s="145"/>
      <c r="I25" s="145"/>
      <c r="J25" s="145"/>
      <c r="K25" s="133"/>
      <c r="L25" s="133"/>
      <c r="M25" s="133"/>
    </row>
    <row r="26" spans="2:17" x14ac:dyDescent="0.3">
      <c r="B26" s="146" t="s">
        <v>179</v>
      </c>
      <c r="C26" s="70"/>
      <c r="D26" s="71"/>
      <c r="F26" s="145"/>
      <c r="G26" s="145"/>
      <c r="H26" s="145"/>
      <c r="I26" s="145"/>
      <c r="J26" s="145"/>
      <c r="K26" s="133"/>
      <c r="L26" s="133"/>
      <c r="M26" s="133"/>
    </row>
    <row r="27" spans="2:17" x14ac:dyDescent="0.3">
      <c r="B27" s="146" t="s">
        <v>180</v>
      </c>
      <c r="C27" s="70"/>
      <c r="D27" s="71"/>
      <c r="F27" s="145"/>
      <c r="G27" s="145"/>
      <c r="H27" s="145"/>
      <c r="I27" s="145"/>
      <c r="J27" s="145"/>
      <c r="K27" s="133"/>
      <c r="L27" s="133"/>
      <c r="M27" s="133"/>
    </row>
    <row r="28" spans="2:17" x14ac:dyDescent="0.3">
      <c r="B28" s="146" t="s">
        <v>181</v>
      </c>
      <c r="C28" s="70"/>
      <c r="D28" s="71"/>
      <c r="F28" s="145"/>
      <c r="G28" s="145"/>
      <c r="H28" s="145"/>
      <c r="I28" s="145"/>
      <c r="J28" s="145"/>
      <c r="K28" s="133"/>
      <c r="L28" s="133"/>
      <c r="M28" s="133"/>
    </row>
    <row r="29" spans="2:17" x14ac:dyDescent="0.3">
      <c r="B29" s="146" t="s">
        <v>182</v>
      </c>
      <c r="C29" s="70"/>
      <c r="D29" s="71"/>
      <c r="F29" s="145"/>
      <c r="G29" s="145"/>
      <c r="H29" s="145"/>
      <c r="I29" s="145"/>
      <c r="J29" s="145"/>
      <c r="K29" s="133"/>
      <c r="L29" s="133"/>
      <c r="M29" s="133"/>
    </row>
    <row r="30" spans="2:17" x14ac:dyDescent="0.3">
      <c r="B30" s="146" t="s">
        <v>183</v>
      </c>
      <c r="C30" s="70"/>
      <c r="D30" s="71"/>
      <c r="F30" s="145"/>
      <c r="G30" s="145"/>
      <c r="H30" s="158"/>
      <c r="I30" s="145"/>
      <c r="J30" s="145"/>
      <c r="K30" s="133"/>
      <c r="L30" s="133"/>
      <c r="M30" s="133"/>
    </row>
    <row r="31" spans="2:17" x14ac:dyDescent="0.3">
      <c r="B31" s="146" t="s">
        <v>184</v>
      </c>
      <c r="C31" s="70"/>
      <c r="D31" s="71"/>
      <c r="F31" s="145"/>
      <c r="G31" s="145"/>
      <c r="H31" s="145"/>
      <c r="I31" s="145"/>
      <c r="J31" s="145"/>
      <c r="K31" s="133"/>
      <c r="L31" s="133"/>
      <c r="M31" s="133"/>
    </row>
    <row r="32" spans="2:17" x14ac:dyDescent="0.3">
      <c r="B32" s="146" t="s">
        <v>185</v>
      </c>
      <c r="C32" s="70"/>
      <c r="D32" s="71"/>
      <c r="F32" s="145"/>
      <c r="G32" s="145"/>
      <c r="H32" s="145"/>
      <c r="I32" s="145"/>
      <c r="J32" s="145"/>
      <c r="K32" s="133"/>
      <c r="L32" s="133"/>
      <c r="M32" s="133"/>
    </row>
    <row r="33" spans="2:13" x14ac:dyDescent="0.3">
      <c r="B33" s="146" t="s">
        <v>186</v>
      </c>
      <c r="C33" s="70"/>
      <c r="D33" s="71"/>
      <c r="F33" s="145"/>
      <c r="G33" s="145"/>
      <c r="H33" s="145"/>
      <c r="I33" s="145"/>
      <c r="J33" s="145"/>
      <c r="K33" s="133"/>
      <c r="L33" s="133"/>
      <c r="M33" s="133"/>
    </row>
    <row r="34" spans="2:13" x14ac:dyDescent="0.3">
      <c r="B34" s="146" t="s">
        <v>187</v>
      </c>
      <c r="C34" s="70"/>
      <c r="D34" s="71"/>
      <c r="F34" s="145"/>
      <c r="G34" s="145"/>
      <c r="H34" s="145"/>
      <c r="I34" s="145"/>
      <c r="J34" s="145"/>
      <c r="K34" s="133"/>
      <c r="L34" s="133"/>
      <c r="M34" s="133"/>
    </row>
    <row r="35" spans="2:13" x14ac:dyDescent="0.3">
      <c r="B35" s="146" t="s">
        <v>188</v>
      </c>
      <c r="C35" s="70"/>
      <c r="D35" s="71"/>
      <c r="F35" s="145"/>
      <c r="G35" s="145"/>
      <c r="H35" s="145"/>
      <c r="I35" s="145"/>
      <c r="J35" s="145"/>
      <c r="K35" s="133"/>
      <c r="L35" s="133"/>
      <c r="M35" s="133"/>
    </row>
    <row r="36" spans="2:13" x14ac:dyDescent="0.3">
      <c r="C36" s="159"/>
      <c r="E36"/>
      <c r="F36" s="133"/>
      <c r="G36" s="133"/>
      <c r="H36" s="133"/>
      <c r="I36" s="133"/>
      <c r="J36" s="133"/>
      <c r="K36" s="133"/>
      <c r="L36" s="133"/>
      <c r="M36" s="133"/>
    </row>
    <row r="37" spans="2:13" x14ac:dyDescent="0.3">
      <c r="F37" s="133"/>
      <c r="G37" s="133"/>
      <c r="H37" s="133"/>
      <c r="I37" s="133"/>
      <c r="J37" s="133"/>
      <c r="K37" s="133"/>
      <c r="L37" s="133"/>
      <c r="M37" s="133"/>
    </row>
    <row r="38" spans="2:13" x14ac:dyDescent="0.3">
      <c r="F38" s="133"/>
      <c r="G38" s="133"/>
      <c r="H38" s="133"/>
      <c r="I38" s="133"/>
      <c r="J38" s="133"/>
      <c r="K38" s="133"/>
      <c r="L38" s="133"/>
      <c r="M38" s="133"/>
    </row>
    <row r="39" spans="2:13" x14ac:dyDescent="0.3">
      <c r="F39" s="133"/>
      <c r="G39" s="133"/>
      <c r="H39" s="133"/>
      <c r="I39" s="133"/>
      <c r="J39" s="133"/>
      <c r="K39" s="133"/>
      <c r="L39" s="133"/>
      <c r="M39" s="133"/>
    </row>
    <row r="40" spans="2:13" x14ac:dyDescent="0.3">
      <c r="F40" s="133"/>
      <c r="G40" s="133"/>
      <c r="H40" s="133"/>
      <c r="I40" s="133"/>
      <c r="J40" s="133"/>
      <c r="K40" s="133"/>
      <c r="L40" s="133"/>
      <c r="M40" s="133"/>
    </row>
    <row r="41" spans="2:13" x14ac:dyDescent="0.3">
      <c r="F41" s="133"/>
      <c r="G41" s="133"/>
      <c r="H41" s="133"/>
      <c r="I41" s="133"/>
      <c r="J41" s="133"/>
      <c r="K41" s="133"/>
      <c r="L41" s="133"/>
      <c r="M41" s="133"/>
    </row>
    <row r="42" spans="2:13" x14ac:dyDescent="0.3">
      <c r="F42" s="133"/>
      <c r="G42" s="133"/>
      <c r="H42" s="133"/>
      <c r="I42" s="133"/>
      <c r="J42" s="133"/>
      <c r="K42" s="133"/>
      <c r="L42" s="133"/>
      <c r="M42" s="133"/>
    </row>
    <row r="43" spans="2:13" x14ac:dyDescent="0.3">
      <c r="F43" s="133"/>
      <c r="G43" s="133"/>
      <c r="H43" s="133"/>
      <c r="I43" s="133"/>
      <c r="J43" s="133"/>
      <c r="K43" s="133"/>
      <c r="L43" s="133"/>
      <c r="M43" s="133"/>
    </row>
    <row r="44" spans="2:13" x14ac:dyDescent="0.3">
      <c r="F44" s="133"/>
      <c r="G44" s="133"/>
      <c r="H44" s="133"/>
      <c r="I44" s="133"/>
      <c r="J44" s="133"/>
      <c r="K44" s="133"/>
      <c r="L44" s="133"/>
      <c r="M44" s="133"/>
    </row>
    <row r="45" spans="2:13" x14ac:dyDescent="0.3">
      <c r="F45" s="133"/>
      <c r="G45" s="133"/>
      <c r="H45" s="133"/>
      <c r="I45" s="133"/>
      <c r="J45" s="133"/>
      <c r="K45" s="133"/>
      <c r="L45" s="133"/>
      <c r="M45" s="133"/>
    </row>
    <row r="46" spans="2:13" x14ac:dyDescent="0.3">
      <c r="F46" s="133"/>
      <c r="G46"/>
      <c r="H46"/>
      <c r="I46"/>
      <c r="J46" s="133"/>
      <c r="K46" s="133"/>
      <c r="L46" s="133"/>
      <c r="M46" s="133"/>
    </row>
    <row r="47" spans="2:13" x14ac:dyDescent="0.3">
      <c r="F47" s="133"/>
      <c r="G47"/>
      <c r="H47"/>
      <c r="I47"/>
      <c r="J47" s="133"/>
      <c r="K47" s="133"/>
      <c r="L47" s="133"/>
      <c r="M47" s="133"/>
    </row>
    <row r="48" spans="2:13" x14ac:dyDescent="0.3">
      <c r="F48" s="133"/>
      <c r="G48"/>
      <c r="H48"/>
      <c r="I48"/>
      <c r="J48" s="133"/>
      <c r="K48" s="133"/>
      <c r="L48" s="133"/>
      <c r="M48" s="133"/>
    </row>
    <row r="49" spans="6:13" x14ac:dyDescent="0.3">
      <c r="F49" s="133"/>
      <c r="G49"/>
      <c r="H49"/>
      <c r="I49"/>
      <c r="J49" s="133"/>
      <c r="K49" s="133"/>
      <c r="L49" s="133"/>
      <c r="M49" s="133"/>
    </row>
    <row r="50" spans="6:13" x14ac:dyDescent="0.3">
      <c r="F50" s="133"/>
      <c r="G50"/>
      <c r="H50"/>
      <c r="I50"/>
      <c r="J50" s="133"/>
      <c r="K50" s="133"/>
      <c r="L50" s="133"/>
      <c r="M50" s="133"/>
    </row>
    <row r="51" spans="6:13" x14ac:dyDescent="0.3">
      <c r="F51" s="133"/>
      <c r="G51"/>
      <c r="H51"/>
      <c r="I51"/>
      <c r="J51" s="133"/>
      <c r="K51" s="133"/>
      <c r="L51" s="133"/>
      <c r="M51" s="133"/>
    </row>
    <row r="52" spans="6:13" x14ac:dyDescent="0.3">
      <c r="F52" s="133"/>
      <c r="G52"/>
      <c r="H52"/>
      <c r="I52"/>
      <c r="J52" s="133"/>
      <c r="K52" s="133"/>
      <c r="L52" s="133"/>
      <c r="M52" s="133"/>
    </row>
    <row r="53" spans="6:13" x14ac:dyDescent="0.3">
      <c r="F53" s="133"/>
      <c r="G53"/>
      <c r="H53"/>
      <c r="I53"/>
      <c r="J53" s="133"/>
      <c r="K53" s="133"/>
      <c r="L53" s="133"/>
      <c r="M53" s="133"/>
    </row>
    <row r="54" spans="6:13" x14ac:dyDescent="0.3">
      <c r="F54" s="133"/>
      <c r="G54"/>
      <c r="H54"/>
      <c r="I54"/>
      <c r="J54" s="133"/>
      <c r="K54" s="133"/>
      <c r="L54" s="133"/>
      <c r="M54" s="133"/>
    </row>
    <row r="55" spans="6:13" x14ac:dyDescent="0.3">
      <c r="F55" s="133"/>
      <c r="G55"/>
      <c r="H55"/>
      <c r="I55"/>
      <c r="J55" s="133"/>
      <c r="K55" s="133"/>
      <c r="L55" s="133"/>
      <c r="M55" s="133"/>
    </row>
    <row r="56" spans="6:13" x14ac:dyDescent="0.3">
      <c r="F56" s="133"/>
      <c r="G56"/>
      <c r="H56"/>
      <c r="I56"/>
      <c r="J56" s="133"/>
      <c r="K56" s="133"/>
      <c r="L56" s="133"/>
      <c r="M56" s="133"/>
    </row>
    <row r="57" spans="6:13" x14ac:dyDescent="0.3">
      <c r="F57" s="133"/>
      <c r="G57"/>
      <c r="H57"/>
      <c r="I57"/>
      <c r="J57" s="133"/>
      <c r="K57" s="133"/>
      <c r="L57" s="133"/>
      <c r="M57" s="133"/>
    </row>
    <row r="58" spans="6:13" x14ac:dyDescent="0.3">
      <c r="F58" s="133"/>
      <c r="G58"/>
      <c r="H58"/>
      <c r="I58"/>
      <c r="J58" s="133"/>
      <c r="K58" s="133"/>
      <c r="L58" s="133"/>
      <c r="M58" s="133"/>
    </row>
    <row r="59" spans="6:13" x14ac:dyDescent="0.3">
      <c r="F59" s="133"/>
      <c r="G59"/>
      <c r="H59"/>
      <c r="I59"/>
      <c r="J59" s="133"/>
      <c r="K59" s="133"/>
      <c r="L59" s="133"/>
      <c r="M59" s="133"/>
    </row>
    <row r="60" spans="6:13" x14ac:dyDescent="0.3">
      <c r="F60" s="133"/>
      <c r="G60"/>
      <c r="H60"/>
      <c r="I60"/>
      <c r="J60" s="133"/>
      <c r="K60" s="133"/>
      <c r="L60" s="133"/>
      <c r="M60" s="133"/>
    </row>
    <row r="61" spans="6:13" x14ac:dyDescent="0.3">
      <c r="F61" s="133"/>
      <c r="G61"/>
      <c r="H61"/>
      <c r="I61"/>
      <c r="J61" s="133"/>
      <c r="K61" s="133"/>
      <c r="L61" s="133"/>
      <c r="M61" s="133"/>
    </row>
    <row r="62" spans="6:13" x14ac:dyDescent="0.3">
      <c r="F62" s="133"/>
      <c r="G62"/>
      <c r="H62"/>
      <c r="I62"/>
      <c r="J62" s="133"/>
      <c r="K62" s="133"/>
      <c r="L62" s="133"/>
      <c r="M62" s="133"/>
    </row>
    <row r="63" spans="6:13" x14ac:dyDescent="0.3">
      <c r="F63" s="133"/>
      <c r="G63"/>
      <c r="H63"/>
      <c r="I63"/>
      <c r="J63" s="133"/>
      <c r="K63" s="133"/>
      <c r="L63" s="133"/>
      <c r="M63" s="133"/>
    </row>
    <row r="64" spans="6:13" x14ac:dyDescent="0.3">
      <c r="F64" s="133"/>
      <c r="G64"/>
      <c r="H64"/>
      <c r="I64"/>
      <c r="J64" s="133"/>
      <c r="K64" s="133"/>
      <c r="L64" s="133"/>
      <c r="M64" s="133"/>
    </row>
    <row r="65" spans="6:13" x14ac:dyDescent="0.3">
      <c r="F65" s="133"/>
      <c r="G65"/>
      <c r="H65"/>
      <c r="I65"/>
      <c r="J65" s="133"/>
      <c r="K65" s="133"/>
      <c r="L65" s="133"/>
      <c r="M65" s="133"/>
    </row>
    <row r="66" spans="6:13" x14ac:dyDescent="0.3">
      <c r="F66" s="133"/>
      <c r="G66"/>
      <c r="H66"/>
      <c r="I66"/>
      <c r="J66" s="133"/>
      <c r="K66" s="133"/>
      <c r="L66" s="133"/>
      <c r="M66" s="133"/>
    </row>
    <row r="67" spans="6:13" x14ac:dyDescent="0.3">
      <c r="F67" s="133"/>
      <c r="G67"/>
      <c r="H67"/>
      <c r="I67"/>
      <c r="J67" s="133"/>
      <c r="K67" s="133"/>
      <c r="L67" s="133"/>
      <c r="M67" s="133"/>
    </row>
    <row r="68" spans="6:13" x14ac:dyDescent="0.3">
      <c r="F68" s="133"/>
      <c r="G68"/>
      <c r="H68"/>
      <c r="I68"/>
      <c r="J68" s="133"/>
      <c r="K68" s="133"/>
      <c r="L68" s="133"/>
      <c r="M68" s="133"/>
    </row>
    <row r="69" spans="6:13" x14ac:dyDescent="0.3">
      <c r="F69" s="133"/>
      <c r="G69"/>
      <c r="H69"/>
      <c r="I69"/>
      <c r="J69" s="133"/>
      <c r="K69" s="133"/>
      <c r="L69" s="133"/>
      <c r="M69" s="133"/>
    </row>
    <row r="70" spans="6:13" x14ac:dyDescent="0.3">
      <c r="F70" s="133"/>
      <c r="G70"/>
      <c r="H70"/>
      <c r="I70"/>
      <c r="J70" s="133"/>
      <c r="K70" s="133"/>
      <c r="L70" s="133"/>
      <c r="M70" s="133"/>
    </row>
    <row r="71" spans="6:13" x14ac:dyDescent="0.3">
      <c r="F71" s="133"/>
      <c r="G71"/>
      <c r="H71"/>
      <c r="I71"/>
      <c r="J71" s="133"/>
      <c r="K71" s="133"/>
      <c r="L71" s="133"/>
      <c r="M71" s="133"/>
    </row>
    <row r="72" spans="6:13" x14ac:dyDescent="0.3">
      <c r="F72" s="133"/>
      <c r="G72"/>
      <c r="H72"/>
      <c r="I72"/>
      <c r="J72" s="133"/>
      <c r="K72" s="133"/>
      <c r="L72" s="133"/>
      <c r="M72" s="133"/>
    </row>
    <row r="73" spans="6:13" x14ac:dyDescent="0.3">
      <c r="F73" s="133"/>
      <c r="G73"/>
      <c r="H73"/>
      <c r="I73"/>
      <c r="J73" s="133"/>
      <c r="K73" s="133"/>
      <c r="L73" s="133"/>
      <c r="M73" s="133"/>
    </row>
    <row r="74" spans="6:13" x14ac:dyDescent="0.3">
      <c r="F74" s="133"/>
      <c r="G74"/>
      <c r="H74"/>
      <c r="I74"/>
      <c r="J74" s="133"/>
      <c r="K74" s="133"/>
      <c r="L74" s="133"/>
      <c r="M74" s="133"/>
    </row>
    <row r="75" spans="6:13" x14ac:dyDescent="0.3">
      <c r="F75" s="133"/>
      <c r="G75"/>
      <c r="H75"/>
      <c r="I75"/>
      <c r="J75" s="133"/>
      <c r="K75" s="133"/>
      <c r="L75" s="133"/>
      <c r="M75" s="133"/>
    </row>
    <row r="76" spans="6:13" x14ac:dyDescent="0.3">
      <c r="F76" s="133"/>
      <c r="G76"/>
      <c r="H76"/>
      <c r="I76"/>
      <c r="J76" s="133"/>
      <c r="K76" s="133"/>
      <c r="L76" s="133"/>
      <c r="M76" s="133"/>
    </row>
    <row r="77" spans="6:13" x14ac:dyDescent="0.3">
      <c r="F77" s="133"/>
      <c r="G77"/>
      <c r="H77"/>
      <c r="I77"/>
      <c r="J77" s="133"/>
      <c r="K77" s="133"/>
      <c r="L77" s="133"/>
      <c r="M77" s="133"/>
    </row>
    <row r="78" spans="6:13" x14ac:dyDescent="0.3">
      <c r="F78" s="133"/>
      <c r="G78"/>
      <c r="H78"/>
      <c r="I78"/>
      <c r="J78" s="133"/>
      <c r="K78" s="133"/>
      <c r="L78" s="133"/>
      <c r="M78" s="133"/>
    </row>
    <row r="79" spans="6:13" x14ac:dyDescent="0.3">
      <c r="F79" s="133"/>
      <c r="G79"/>
      <c r="H79"/>
      <c r="I79"/>
      <c r="J79" s="133"/>
      <c r="K79" s="133"/>
      <c r="L79" s="133"/>
      <c r="M79" s="133"/>
    </row>
    <row r="80" spans="6:13" x14ac:dyDescent="0.3">
      <c r="F80" s="133"/>
      <c r="G80"/>
      <c r="H80"/>
      <c r="I80"/>
      <c r="J80" s="133"/>
      <c r="K80" s="133"/>
      <c r="L80" s="133"/>
      <c r="M80" s="133"/>
    </row>
    <row r="81" spans="6:13" x14ac:dyDescent="0.3">
      <c r="F81" s="133"/>
      <c r="G81"/>
      <c r="H81"/>
      <c r="I81"/>
      <c r="J81" s="133"/>
      <c r="K81" s="133"/>
      <c r="L81" s="133"/>
      <c r="M81" s="133"/>
    </row>
    <row r="82" spans="6:13" x14ac:dyDescent="0.3">
      <c r="F82" s="133"/>
      <c r="G82"/>
      <c r="H82"/>
      <c r="I82"/>
      <c r="J82" s="133"/>
      <c r="K82" s="133"/>
      <c r="L82" s="133"/>
      <c r="M82" s="133"/>
    </row>
    <row r="83" spans="6:13" x14ac:dyDescent="0.3">
      <c r="F83" s="133"/>
      <c r="G83"/>
      <c r="H83"/>
      <c r="I83"/>
      <c r="J83" s="133"/>
      <c r="K83" s="133"/>
      <c r="L83" s="133"/>
      <c r="M83" s="133"/>
    </row>
    <row r="84" spans="6:13" x14ac:dyDescent="0.3">
      <c r="F84" s="133"/>
      <c r="G84"/>
      <c r="H84"/>
      <c r="I84"/>
      <c r="J84" s="133"/>
      <c r="K84" s="133"/>
      <c r="L84" s="133"/>
      <c r="M84" s="133"/>
    </row>
    <row r="85" spans="6:13" x14ac:dyDescent="0.3">
      <c r="F85" s="133"/>
      <c r="G85"/>
      <c r="H85"/>
      <c r="I85"/>
      <c r="J85" s="133"/>
      <c r="K85" s="133"/>
      <c r="L85" s="133"/>
      <c r="M85" s="133"/>
    </row>
    <row r="86" spans="6:13" x14ac:dyDescent="0.3">
      <c r="F86" s="133"/>
      <c r="G86"/>
      <c r="H86"/>
      <c r="I86"/>
      <c r="J86" s="133"/>
      <c r="K86" s="133"/>
      <c r="L86" s="133"/>
      <c r="M86" s="133"/>
    </row>
    <row r="87" spans="6:13" x14ac:dyDescent="0.3">
      <c r="F87" s="133"/>
      <c r="G87"/>
      <c r="H87"/>
      <c r="I87"/>
      <c r="J87" s="133"/>
      <c r="K87" s="133"/>
      <c r="L87" s="133"/>
      <c r="M87" s="133"/>
    </row>
    <row r="88" spans="6:13" x14ac:dyDescent="0.3">
      <c r="F88" s="133"/>
      <c r="G88"/>
      <c r="H88"/>
      <c r="I88"/>
      <c r="J88" s="133"/>
      <c r="K88" s="133"/>
      <c r="L88" s="133"/>
      <c r="M88" s="133"/>
    </row>
    <row r="89" spans="6:13" x14ac:dyDescent="0.3">
      <c r="F89" s="133"/>
      <c r="G89"/>
      <c r="H89"/>
      <c r="I89"/>
      <c r="J89" s="133"/>
      <c r="K89" s="133"/>
      <c r="L89" s="133"/>
      <c r="M89" s="133"/>
    </row>
    <row r="90" spans="6:13" x14ac:dyDescent="0.3">
      <c r="F90" s="133"/>
      <c r="G90"/>
      <c r="H90"/>
      <c r="I90"/>
      <c r="J90" s="133"/>
      <c r="K90" s="133"/>
      <c r="L90" s="133"/>
      <c r="M90" s="133"/>
    </row>
    <row r="91" spans="6:13" x14ac:dyDescent="0.3">
      <c r="F91" s="133"/>
      <c r="G91"/>
      <c r="H91"/>
      <c r="I91"/>
      <c r="J91" s="133"/>
      <c r="K91" s="133"/>
      <c r="L91" s="133"/>
      <c r="M91" s="133"/>
    </row>
    <row r="92" spans="6:13" x14ac:dyDescent="0.3">
      <c r="F92" s="133"/>
      <c r="G92"/>
      <c r="H92"/>
      <c r="I92"/>
      <c r="J92" s="133"/>
      <c r="K92" s="133"/>
      <c r="L92" s="133"/>
      <c r="M92" s="133"/>
    </row>
    <row r="93" spans="6:13" x14ac:dyDescent="0.3">
      <c r="F93" s="133"/>
      <c r="G93"/>
      <c r="H93"/>
      <c r="I93"/>
      <c r="J93" s="133"/>
      <c r="K93" s="133"/>
      <c r="L93" s="133"/>
      <c r="M93" s="133"/>
    </row>
    <row r="94" spans="6:13" x14ac:dyDescent="0.3">
      <c r="F94" s="133"/>
      <c r="G94"/>
      <c r="H94"/>
      <c r="I94"/>
      <c r="J94" s="133"/>
      <c r="K94" s="133"/>
      <c r="L94" s="133"/>
      <c r="M94" s="133"/>
    </row>
    <row r="95" spans="6:13" x14ac:dyDescent="0.3">
      <c r="F95" s="133"/>
      <c r="G95"/>
      <c r="H95"/>
      <c r="I95"/>
      <c r="J95" s="133"/>
      <c r="K95" s="133"/>
      <c r="L95" s="133"/>
      <c r="M95" s="133"/>
    </row>
    <row r="96" spans="6:13" x14ac:dyDescent="0.3">
      <c r="F96" s="133"/>
      <c r="G96"/>
      <c r="H96"/>
      <c r="I96"/>
      <c r="J96" s="133"/>
      <c r="K96" s="133"/>
      <c r="L96" s="133"/>
      <c r="M96" s="133"/>
    </row>
    <row r="97" spans="6:14" ht="9" customHeight="1" x14ac:dyDescent="0.3">
      <c r="F97" s="133"/>
      <c r="G97"/>
      <c r="H97"/>
      <c r="I97"/>
      <c r="K97" s="133"/>
      <c r="L97" s="133"/>
      <c r="M97" s="133"/>
    </row>
    <row r="98" spans="6:14" x14ac:dyDescent="0.3">
      <c r="F98" s="133"/>
      <c r="G98"/>
      <c r="H98"/>
      <c r="I98"/>
      <c r="J98"/>
      <c r="K98" s="133"/>
      <c r="L98" s="133"/>
      <c r="M98" s="133"/>
    </row>
    <row r="99" spans="6:14" x14ac:dyDescent="0.3">
      <c r="F99" s="133"/>
      <c r="G99"/>
      <c r="H99"/>
      <c r="I99"/>
      <c r="J99"/>
      <c r="K99" s="133"/>
      <c r="L99" s="133"/>
      <c r="M99" s="133"/>
    </row>
    <row r="100" spans="6:14" x14ac:dyDescent="0.3">
      <c r="F100" s="133"/>
      <c r="G100"/>
      <c r="H100"/>
      <c r="I100"/>
      <c r="J100"/>
      <c r="K100" s="133"/>
      <c r="L100" s="133"/>
      <c r="M100" s="133"/>
    </row>
    <row r="101" spans="6:14" x14ac:dyDescent="0.3">
      <c r="F101" s="133"/>
      <c r="G101"/>
      <c r="H101"/>
      <c r="I101"/>
      <c r="J101"/>
      <c r="K101" s="133"/>
      <c r="L101" s="133"/>
      <c r="M101" s="133"/>
    </row>
    <row r="102" spans="6:14" ht="7.9" customHeight="1" x14ac:dyDescent="0.3">
      <c r="F102" s="133"/>
      <c r="G102"/>
      <c r="H102"/>
      <c r="I102"/>
      <c r="J102"/>
      <c r="K102" s="133"/>
      <c r="L102" s="133"/>
      <c r="M102" s="133"/>
    </row>
    <row r="103" spans="6:14" x14ac:dyDescent="0.3">
      <c r="F103" s="133"/>
      <c r="G103"/>
      <c r="H103"/>
      <c r="I103"/>
      <c r="J103"/>
      <c r="K103" s="133"/>
      <c r="L103" s="133"/>
      <c r="M103" s="133"/>
    </row>
    <row r="104" spans="6:14" x14ac:dyDescent="0.3">
      <c r="G104"/>
      <c r="H104"/>
      <c r="I104"/>
      <c r="J104"/>
      <c r="K104" s="133"/>
      <c r="L104" s="133"/>
      <c r="M104" s="133"/>
    </row>
    <row r="105" spans="6:14" x14ac:dyDescent="0.3">
      <c r="F105"/>
      <c r="G105"/>
      <c r="H105"/>
      <c r="I105"/>
      <c r="J105"/>
      <c r="K105" s="133"/>
      <c r="L105" s="133"/>
      <c r="M105" s="133"/>
    </row>
    <row r="106" spans="6:14" x14ac:dyDescent="0.3">
      <c r="F106"/>
      <c r="G106"/>
      <c r="H106"/>
      <c r="I106"/>
      <c r="J106"/>
      <c r="K106" s="133"/>
      <c r="L106" s="133"/>
      <c r="M106" s="133"/>
    </row>
    <row r="107" spans="6:14" x14ac:dyDescent="0.3">
      <c r="F107"/>
      <c r="G107"/>
      <c r="H107"/>
      <c r="I107"/>
      <c r="J107"/>
      <c r="K107" s="133"/>
      <c r="L107" s="133"/>
      <c r="M107" s="133"/>
    </row>
    <row r="108" spans="6:14" x14ac:dyDescent="0.3">
      <c r="F108"/>
      <c r="G108"/>
      <c r="H108"/>
      <c r="I108"/>
      <c r="J108"/>
      <c r="K108" s="133"/>
      <c r="L108" s="133"/>
      <c r="M108" s="133"/>
    </row>
    <row r="109" spans="6:14" x14ac:dyDescent="0.3">
      <c r="F109"/>
      <c r="G109"/>
      <c r="H109"/>
      <c r="I109"/>
      <c r="J109"/>
      <c r="K109" s="133"/>
      <c r="L109" s="133"/>
      <c r="M109" s="133"/>
    </row>
    <row r="110" spans="6:14" x14ac:dyDescent="0.3">
      <c r="F110"/>
      <c r="G110"/>
      <c r="H110"/>
      <c r="I110"/>
      <c r="J110"/>
      <c r="K110" s="133"/>
      <c r="L110" s="133"/>
      <c r="M110" s="133"/>
    </row>
    <row r="111" spans="6:14" x14ac:dyDescent="0.3">
      <c r="F111"/>
      <c r="G111"/>
      <c r="H111"/>
      <c r="I111"/>
      <c r="J111"/>
    </row>
    <row r="112" spans="6:14" x14ac:dyDescent="0.3">
      <c r="F112"/>
      <c r="G112"/>
      <c r="H112"/>
      <c r="I112"/>
      <c r="J112"/>
      <c r="K112"/>
      <c r="L112"/>
      <c r="M112"/>
      <c r="N112"/>
    </row>
    <row r="113" spans="6:14" x14ac:dyDescent="0.3">
      <c r="F113"/>
      <c r="G113"/>
      <c r="H113"/>
      <c r="I113"/>
      <c r="J113"/>
      <c r="K113"/>
      <c r="L113"/>
      <c r="M113"/>
      <c r="N113"/>
    </row>
    <row r="114" spans="6:14" x14ac:dyDescent="0.3">
      <c r="F114"/>
      <c r="G114"/>
      <c r="H114"/>
      <c r="I114"/>
      <c r="J114"/>
      <c r="K114"/>
      <c r="L114"/>
      <c r="M114"/>
      <c r="N114"/>
    </row>
    <row r="115" spans="6:14" x14ac:dyDescent="0.3">
      <c r="F115"/>
      <c r="G115"/>
      <c r="H115"/>
      <c r="I115"/>
      <c r="J115"/>
      <c r="K115"/>
      <c r="L115"/>
      <c r="M115"/>
      <c r="N115"/>
    </row>
    <row r="116" spans="6:14" x14ac:dyDescent="0.3">
      <c r="F116"/>
      <c r="G116"/>
      <c r="H116"/>
      <c r="I116"/>
      <c r="J116"/>
      <c r="K116"/>
      <c r="L116"/>
      <c r="M116"/>
      <c r="N116"/>
    </row>
    <row r="117" spans="6:14" x14ac:dyDescent="0.3">
      <c r="F117"/>
      <c r="G117"/>
      <c r="H117"/>
      <c r="I117"/>
      <c r="J117"/>
      <c r="K117"/>
      <c r="L117"/>
      <c r="M117"/>
      <c r="N117"/>
    </row>
    <row r="118" spans="6:14" x14ac:dyDescent="0.3">
      <c r="F118"/>
      <c r="G118"/>
      <c r="H118"/>
      <c r="I118"/>
      <c r="J118"/>
      <c r="K118"/>
      <c r="L118"/>
      <c r="M118"/>
      <c r="N118"/>
    </row>
    <row r="119" spans="6:14" x14ac:dyDescent="0.3">
      <c r="F119"/>
      <c r="G119"/>
      <c r="H119"/>
      <c r="I119"/>
      <c r="J119"/>
      <c r="K119"/>
      <c r="L119"/>
      <c r="M119"/>
      <c r="N119"/>
    </row>
    <row r="120" spans="6:14" x14ac:dyDescent="0.3">
      <c r="F120"/>
      <c r="G120" s="160"/>
      <c r="H120" s="161"/>
      <c r="I120"/>
      <c r="K120"/>
      <c r="L120"/>
      <c r="M120"/>
      <c r="N120"/>
    </row>
    <row r="121" spans="6:14" x14ac:dyDescent="0.3">
      <c r="F121"/>
      <c r="K121"/>
      <c r="L121"/>
      <c r="M121"/>
      <c r="N121"/>
    </row>
    <row r="122" spans="6:14" x14ac:dyDescent="0.3">
      <c r="F122"/>
      <c r="K122"/>
      <c r="L122"/>
      <c r="M122"/>
      <c r="N122"/>
    </row>
    <row r="123" spans="6:14" x14ac:dyDescent="0.3">
      <c r="F123"/>
      <c r="K123"/>
      <c r="L123"/>
      <c r="M123"/>
      <c r="N123"/>
    </row>
    <row r="124" spans="6:14" x14ac:dyDescent="0.3">
      <c r="F124"/>
      <c r="K124"/>
      <c r="L124"/>
      <c r="M124"/>
      <c r="N124"/>
    </row>
    <row r="125" spans="6:14" x14ac:dyDescent="0.3">
      <c r="F125"/>
      <c r="K125"/>
      <c r="L125"/>
      <c r="M125"/>
      <c r="N125"/>
    </row>
    <row r="126" spans="6:14" x14ac:dyDescent="0.3">
      <c r="F126" s="162"/>
      <c r="K126"/>
      <c r="L126"/>
      <c r="M126"/>
      <c r="N126"/>
    </row>
    <row r="127" spans="6:14" x14ac:dyDescent="0.3">
      <c r="K127"/>
      <c r="L127"/>
      <c r="M127"/>
      <c r="N127"/>
    </row>
    <row r="128" spans="6:14" x14ac:dyDescent="0.3">
      <c r="K128"/>
      <c r="L128"/>
      <c r="M128"/>
      <c r="N128"/>
    </row>
    <row r="129" spans="11:14" x14ac:dyDescent="0.3">
      <c r="K129"/>
      <c r="L129"/>
      <c r="M129"/>
      <c r="N129"/>
    </row>
    <row r="130" spans="11:14" x14ac:dyDescent="0.3">
      <c r="K130"/>
      <c r="L130"/>
      <c r="M130"/>
      <c r="N130"/>
    </row>
    <row r="131" spans="11:14" x14ac:dyDescent="0.3">
      <c r="K131"/>
      <c r="L131"/>
      <c r="M131"/>
      <c r="N131"/>
    </row>
    <row r="132" spans="11:14" x14ac:dyDescent="0.3">
      <c r="K132"/>
      <c r="L132"/>
      <c r="M132"/>
      <c r="N132"/>
    </row>
    <row r="133" spans="11:14" x14ac:dyDescent="0.3">
      <c r="K133"/>
      <c r="L133"/>
    </row>
  </sheetData>
  <sheetProtection algorithmName="SHA-512" hashValue="Z6AOWVNLocEinFVUec/xbxvLcKrrmKXsupmQPgdhnZ67NjD4/hITA4HKiBzJUyZlcPkFxcJXhhtnRa725W9HQQ==" saltValue="YYr1Q0FFWkMhOn81ZtQRHA==" spinCount="100000" sheet="1" formatCells="0"/>
  <customSheetViews>
    <customSheetView guid="{306F06C0-5A41-4C3F-BDE9-27C1B7D466F8}">
      <pageMargins left="0" right="0" top="0" bottom="0" header="0" footer="0"/>
    </customSheetView>
    <customSheetView guid="{0DD083E9-43A4-45C4-92EF-599B2EF53D32}">
      <pageMargins left="0" right="0" top="0" bottom="0" header="0" footer="0"/>
    </customSheetView>
  </customSheetViews>
  <mergeCells count="4">
    <mergeCell ref="A1:F7"/>
    <mergeCell ref="O20:O21"/>
    <mergeCell ref="M10:Q11"/>
    <mergeCell ref="M12:Q17"/>
  </mergeCells>
  <conditionalFormatting sqref="O22">
    <cfRule type="containsBlanks" dxfId="162" priority="93">
      <formula>LEN(TRIM(O22))=0</formula>
    </cfRule>
  </conditionalFormatting>
  <conditionalFormatting sqref="P22">
    <cfRule type="containsBlanks" dxfId="161" priority="83">
      <formula>LEN(TRIM(P22))=0</formula>
    </cfRule>
  </conditionalFormatting>
  <conditionalFormatting sqref="O23">
    <cfRule type="containsBlanks" dxfId="160" priority="81">
      <formula>LEN(TRIM(O23))=0</formula>
    </cfRule>
  </conditionalFormatting>
  <conditionalFormatting sqref="P23">
    <cfRule type="containsBlanks" dxfId="159" priority="78">
      <formula>LEN(TRIM(P23))=0</formula>
    </cfRule>
  </conditionalFormatting>
  <conditionalFormatting sqref="O24">
    <cfRule type="containsBlanks" dxfId="158" priority="76">
      <formula>LEN(TRIM(O24))=0</formula>
    </cfRule>
  </conditionalFormatting>
  <conditionalFormatting sqref="P24">
    <cfRule type="containsBlanks" dxfId="157" priority="75">
      <formula>LEN(TRIM(P24))=0</formula>
    </cfRule>
  </conditionalFormatting>
  <conditionalFormatting sqref="C11:D35">
    <cfRule type="containsBlanks" dxfId="156" priority="1">
      <formula>LEN(TRIM(C11))=0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E0FEA-7B23-4822-BFF4-B234EBFBDB85}">
  <sheetPr codeName="Sheet10">
    <tabColor theme="5"/>
  </sheetPr>
  <dimension ref="A1:W63"/>
  <sheetViews>
    <sheetView showGridLines="0" workbookViewId="0">
      <selection activeCell="B14" sqref="B14"/>
    </sheetView>
  </sheetViews>
  <sheetFormatPr defaultColWidth="8.85546875" defaultRowHeight="16.5" x14ac:dyDescent="0.3"/>
  <cols>
    <col min="1" max="1" width="3.7109375" style="100" customWidth="1"/>
    <col min="2" max="2" width="13.5703125" style="100" customWidth="1"/>
    <col min="3" max="3" width="41.42578125" style="100" customWidth="1"/>
    <col min="4" max="4" width="11.85546875" style="100" customWidth="1"/>
    <col min="5" max="5" width="14.7109375" style="100" customWidth="1"/>
    <col min="6" max="6" width="25.140625" style="100" bestFit="1" customWidth="1"/>
    <col min="7" max="9" width="16.7109375" style="100" customWidth="1"/>
    <col min="10" max="10" width="12" style="100" customWidth="1"/>
    <col min="11" max="11" width="13.42578125" style="100" bestFit="1" customWidth="1"/>
    <col min="12" max="12" width="11.42578125" style="100" customWidth="1"/>
    <col min="13" max="13" width="9" style="100" bestFit="1" customWidth="1"/>
    <col min="14" max="14" width="10.5703125" style="100" bestFit="1" customWidth="1"/>
    <col min="15" max="15" width="12.85546875" style="100" bestFit="1" customWidth="1"/>
    <col min="16" max="16" width="36" style="100" bestFit="1" customWidth="1"/>
    <col min="17" max="18" width="8.85546875" style="100"/>
    <col min="19" max="19" width="15.85546875" style="100" customWidth="1"/>
    <col min="20" max="16384" width="8.85546875" style="100"/>
  </cols>
  <sheetData>
    <row r="1" spans="1:23" ht="16.899999999999999" customHeight="1" x14ac:dyDescent="0.3">
      <c r="A1" s="101" t="s">
        <v>246</v>
      </c>
      <c r="C1" s="102"/>
      <c r="D1" s="102"/>
      <c r="E1" s="102"/>
      <c r="F1" s="102"/>
      <c r="G1" s="102"/>
      <c r="H1" s="387" t="s">
        <v>137</v>
      </c>
      <c r="I1" s="387"/>
      <c r="J1" s="387"/>
      <c r="K1" s="387"/>
      <c r="L1" s="387"/>
      <c r="M1" s="125"/>
      <c r="N1" s="101"/>
      <c r="O1" s="101"/>
      <c r="P1" s="101"/>
      <c r="Q1" s="101"/>
      <c r="R1" s="101"/>
      <c r="S1" s="101"/>
      <c r="T1" s="101"/>
      <c r="U1" s="101"/>
      <c r="V1" s="101"/>
      <c r="W1" s="101"/>
    </row>
    <row r="2" spans="1:23" ht="16.899999999999999" customHeight="1" x14ac:dyDescent="0.3">
      <c r="A2" s="99" t="s">
        <v>247</v>
      </c>
      <c r="B2" s="392" t="s">
        <v>248</v>
      </c>
      <c r="C2" s="392"/>
      <c r="D2" s="392"/>
      <c r="E2" s="392"/>
      <c r="F2" s="392"/>
      <c r="G2" s="392"/>
      <c r="H2" s="388" t="s">
        <v>138</v>
      </c>
      <c r="I2" s="388"/>
      <c r="J2" s="388"/>
      <c r="K2" s="388"/>
      <c r="L2" s="388"/>
      <c r="M2" s="101"/>
      <c r="N2" s="101"/>
      <c r="O2" s="101"/>
      <c r="P2" s="101"/>
      <c r="Q2" s="101"/>
      <c r="R2" s="101"/>
      <c r="S2" s="101"/>
      <c r="T2" s="101"/>
      <c r="U2" s="101"/>
      <c r="V2" s="101"/>
      <c r="W2" s="101"/>
    </row>
    <row r="3" spans="1:23" ht="16.5" customHeight="1" x14ac:dyDescent="0.3">
      <c r="A3" s="99" t="s">
        <v>247</v>
      </c>
      <c r="B3" s="388" t="s">
        <v>249</v>
      </c>
      <c r="C3" s="388"/>
      <c r="D3" s="388"/>
      <c r="E3" s="388"/>
      <c r="F3" s="388"/>
      <c r="G3" s="388"/>
      <c r="H3" s="388"/>
      <c r="I3" s="388"/>
      <c r="J3" s="388"/>
      <c r="K3" s="388"/>
      <c r="L3" s="388"/>
      <c r="M3" s="101"/>
      <c r="N3" s="101"/>
      <c r="O3" s="101"/>
      <c r="P3" s="101"/>
      <c r="Q3" s="101"/>
      <c r="R3" s="101"/>
      <c r="S3" s="101"/>
      <c r="T3" s="101"/>
      <c r="U3" s="101"/>
      <c r="V3" s="101"/>
      <c r="W3" s="101"/>
    </row>
    <row r="4" spans="1:23" ht="33" customHeight="1" x14ac:dyDescent="0.3">
      <c r="A4" s="99" t="s">
        <v>247</v>
      </c>
      <c r="B4" s="388" t="s">
        <v>250</v>
      </c>
      <c r="C4" s="388"/>
      <c r="D4" s="388"/>
      <c r="E4" s="388"/>
      <c r="F4" s="388"/>
      <c r="G4" s="388"/>
      <c r="H4" s="388" t="s">
        <v>139</v>
      </c>
      <c r="I4" s="388"/>
      <c r="J4" s="388"/>
      <c r="K4" s="388"/>
      <c r="L4" s="388"/>
      <c r="M4" s="101"/>
      <c r="N4" s="101"/>
      <c r="O4" s="101"/>
      <c r="P4" s="101"/>
      <c r="Q4" s="101"/>
      <c r="R4" s="101"/>
      <c r="S4" s="101"/>
      <c r="T4" s="101"/>
      <c r="U4" s="101"/>
      <c r="V4" s="101"/>
      <c r="W4" s="101"/>
    </row>
    <row r="5" spans="1:23" ht="16.5" customHeight="1" x14ac:dyDescent="0.3">
      <c r="A5" s="99"/>
      <c r="B5" s="389" t="s">
        <v>251</v>
      </c>
      <c r="C5" s="389"/>
      <c r="D5" s="389"/>
      <c r="E5" s="389"/>
      <c r="F5" s="389"/>
      <c r="G5" s="389"/>
      <c r="H5" s="389" t="s">
        <v>140</v>
      </c>
      <c r="I5" s="389"/>
      <c r="J5" s="389"/>
      <c r="K5" s="389"/>
      <c r="L5" s="389"/>
      <c r="M5" s="101"/>
      <c r="N5" s="101"/>
      <c r="O5" s="101"/>
      <c r="P5" s="101"/>
      <c r="Q5" s="101"/>
      <c r="R5" s="101"/>
      <c r="S5" s="101"/>
      <c r="T5" s="101"/>
      <c r="U5" s="101"/>
      <c r="V5" s="101"/>
      <c r="W5" s="101"/>
    </row>
    <row r="6" spans="1:23" x14ac:dyDescent="0.3">
      <c r="A6" s="99" t="s">
        <v>247</v>
      </c>
      <c r="B6" s="100" t="s">
        <v>252</v>
      </c>
      <c r="H6" s="388"/>
      <c r="I6" s="388"/>
      <c r="J6" s="388"/>
      <c r="K6" s="388"/>
      <c r="L6" s="388"/>
      <c r="M6" s="101"/>
      <c r="N6" s="101"/>
      <c r="O6" s="101"/>
      <c r="P6" s="101"/>
      <c r="Q6" s="101"/>
      <c r="R6" s="101"/>
      <c r="S6" s="101"/>
      <c r="T6" s="101"/>
      <c r="U6" s="101"/>
      <c r="V6" s="101"/>
      <c r="W6" s="101"/>
    </row>
    <row r="7" spans="1:23" ht="33" customHeight="1" x14ac:dyDescent="0.3">
      <c r="A7" s="99" t="s">
        <v>247</v>
      </c>
      <c r="B7" s="388" t="s">
        <v>253</v>
      </c>
      <c r="C7" s="388"/>
      <c r="D7" s="388"/>
      <c r="E7" s="388"/>
      <c r="F7" s="388"/>
      <c r="G7" s="388"/>
      <c r="H7" s="390" t="s">
        <v>254</v>
      </c>
      <c r="I7" s="390"/>
      <c r="J7" s="390"/>
      <c r="K7" s="390"/>
      <c r="L7" s="390"/>
      <c r="M7" s="101"/>
      <c r="N7" s="101"/>
      <c r="O7" s="101"/>
      <c r="P7" s="101"/>
      <c r="Q7" s="101"/>
      <c r="R7" s="101"/>
      <c r="S7" s="101"/>
      <c r="T7" s="101"/>
      <c r="U7" s="101"/>
      <c r="V7" s="101"/>
      <c r="W7" s="101"/>
    </row>
    <row r="8" spans="1:23" x14ac:dyDescent="0.3">
      <c r="A8" s="99" t="s">
        <v>247</v>
      </c>
      <c r="B8" s="388" t="s">
        <v>255</v>
      </c>
      <c r="C8" s="388"/>
      <c r="D8" s="388"/>
      <c r="E8" s="388"/>
      <c r="F8" s="388"/>
      <c r="G8" s="388"/>
      <c r="H8" s="394"/>
      <c r="I8" s="394"/>
      <c r="J8" s="394"/>
      <c r="K8" s="394"/>
      <c r="L8" s="394"/>
      <c r="M8" s="101"/>
      <c r="N8" s="101"/>
      <c r="O8" s="101"/>
      <c r="P8" s="101"/>
      <c r="Q8" s="101"/>
      <c r="R8" s="101"/>
      <c r="S8" s="101"/>
      <c r="T8" s="101"/>
      <c r="U8" s="101"/>
      <c r="V8" s="101"/>
      <c r="W8" s="101"/>
    </row>
    <row r="9" spans="1:23" ht="33" customHeight="1" x14ac:dyDescent="0.3">
      <c r="A9" s="99" t="s">
        <v>247</v>
      </c>
      <c r="B9" s="388" t="s">
        <v>256</v>
      </c>
      <c r="C9" s="388"/>
      <c r="D9" s="388"/>
      <c r="E9" s="388"/>
      <c r="F9" s="388"/>
      <c r="G9" s="388"/>
      <c r="H9" s="394"/>
      <c r="I9" s="394"/>
      <c r="J9" s="394"/>
      <c r="K9" s="394"/>
      <c r="L9" s="394"/>
      <c r="M9" s="101"/>
      <c r="N9" s="101"/>
      <c r="O9" s="101"/>
      <c r="P9" s="101"/>
      <c r="Q9" s="101"/>
      <c r="R9" s="101"/>
      <c r="S9" s="101"/>
      <c r="T9" s="101"/>
      <c r="U9" s="101"/>
      <c r="V9" s="101"/>
      <c r="W9" s="101"/>
    </row>
    <row r="10" spans="1:23" ht="33" customHeight="1" x14ac:dyDescent="0.3">
      <c r="A10" s="99" t="s">
        <v>247</v>
      </c>
      <c r="B10" s="388" t="s">
        <v>257</v>
      </c>
      <c r="C10" s="388"/>
      <c r="D10" s="388"/>
      <c r="E10" s="388"/>
      <c r="F10" s="388"/>
      <c r="G10" s="388"/>
      <c r="H10" s="394"/>
      <c r="I10" s="394"/>
      <c r="J10" s="394"/>
      <c r="K10" s="394"/>
      <c r="L10" s="394"/>
      <c r="M10" s="101"/>
      <c r="N10" s="101"/>
      <c r="O10" s="101"/>
      <c r="P10" s="101"/>
      <c r="Q10" s="101"/>
      <c r="R10" s="101"/>
      <c r="S10" s="101"/>
      <c r="T10" s="101"/>
      <c r="U10" s="101"/>
      <c r="V10" s="101"/>
      <c r="W10" s="101"/>
    </row>
    <row r="11" spans="1:23" x14ac:dyDescent="0.3">
      <c r="A11" s="99" t="s">
        <v>247</v>
      </c>
      <c r="B11" s="393" t="s">
        <v>258</v>
      </c>
      <c r="C11" s="393"/>
      <c r="D11" s="393"/>
      <c r="E11" s="393"/>
      <c r="F11" s="393"/>
      <c r="G11" s="393"/>
      <c r="H11" s="394"/>
      <c r="I11" s="394"/>
      <c r="J11" s="394"/>
      <c r="K11" s="394"/>
      <c r="L11" s="394"/>
    </row>
    <row r="12" spans="1:23" ht="17.25" thickBot="1" x14ac:dyDescent="0.35">
      <c r="O12" s="391" t="s">
        <v>259</v>
      </c>
      <c r="P12" s="391"/>
      <c r="Q12" s="391"/>
      <c r="R12" s="391"/>
      <c r="S12" s="391"/>
    </row>
    <row r="13" spans="1:23" ht="42" customHeight="1" x14ac:dyDescent="0.3">
      <c r="B13" s="127" t="s">
        <v>260</v>
      </c>
      <c r="C13" s="128" t="s">
        <v>261</v>
      </c>
      <c r="D13" s="118" t="s">
        <v>262</v>
      </c>
      <c r="E13" s="118" t="s">
        <v>263</v>
      </c>
      <c r="F13" s="117" t="s">
        <v>264</v>
      </c>
      <c r="G13" s="117" t="s">
        <v>265</v>
      </c>
      <c r="H13" s="117" t="s">
        <v>266</v>
      </c>
      <c r="I13" s="117" t="s">
        <v>27</v>
      </c>
      <c r="J13" s="118" t="s">
        <v>267</v>
      </c>
      <c r="O13" s="129" t="s">
        <v>260</v>
      </c>
      <c r="P13" s="129" t="s">
        <v>268</v>
      </c>
      <c r="Q13" s="129"/>
      <c r="R13" s="129" t="s">
        <v>262</v>
      </c>
      <c r="S13" s="129" t="s">
        <v>269</v>
      </c>
    </row>
    <row r="14" spans="1:23" ht="65.099999999999994" customHeight="1" x14ac:dyDescent="0.3">
      <c r="B14" s="84"/>
      <c r="C14" s="84"/>
      <c r="D14" s="85"/>
      <c r="E14" s="86"/>
      <c r="F14" s="84" t="s">
        <v>57</v>
      </c>
      <c r="G14" s="87"/>
      <c r="H14" s="87"/>
      <c r="I14" s="87"/>
      <c r="J14" s="88">
        <f>SUMIF('FixturesByArea Individual Files'!$A$14:$A$1083,B14,'FixturesByArea Individual Files'!$C$14:$C$1083)</f>
        <v>0</v>
      </c>
      <c r="O14" s="130" t="s">
        <v>270</v>
      </c>
      <c r="P14" s="130" t="s">
        <v>271</v>
      </c>
      <c r="Q14" s="131"/>
      <c r="R14" s="131">
        <v>150</v>
      </c>
      <c r="S14" s="131">
        <v>4</v>
      </c>
    </row>
    <row r="15" spans="1:23" ht="65.099999999999994" customHeight="1" x14ac:dyDescent="0.3">
      <c r="B15" s="84"/>
      <c r="C15" s="84"/>
      <c r="D15" s="85"/>
      <c r="E15" s="86"/>
      <c r="F15" s="84" t="s">
        <v>57</v>
      </c>
      <c r="G15" s="87"/>
      <c r="H15" s="87"/>
      <c r="I15" s="87"/>
      <c r="J15" s="88">
        <f>SUMIF('FixturesByArea Individual Files'!$A$14:$A$1083,B15,'FixturesByArea Individual Files'!$C$14:$C$1083)</f>
        <v>0</v>
      </c>
      <c r="O15" s="130" t="s">
        <v>272</v>
      </c>
      <c r="P15" s="132" t="s">
        <v>273</v>
      </c>
      <c r="Q15" s="131"/>
      <c r="R15" s="131">
        <v>49</v>
      </c>
      <c r="S15" s="131">
        <v>10</v>
      </c>
    </row>
    <row r="16" spans="1:23" ht="65.099999999999994" customHeight="1" x14ac:dyDescent="0.3">
      <c r="B16" s="84" t="s">
        <v>274</v>
      </c>
      <c r="C16" s="84"/>
      <c r="D16" s="85"/>
      <c r="E16" s="86"/>
      <c r="F16" s="84" t="s">
        <v>57</v>
      </c>
      <c r="G16" s="87"/>
      <c r="H16" s="87"/>
      <c r="I16" s="87"/>
      <c r="J16" s="88">
        <f>SUMIF('FixturesByArea Individual Files'!$A$14:$A$1083,B16,'FixturesByArea Individual Files'!$C$14:$C$1083)</f>
        <v>0</v>
      </c>
      <c r="O16" s="130" t="s">
        <v>275</v>
      </c>
      <c r="P16" s="130" t="s">
        <v>276</v>
      </c>
      <c r="Q16" s="131"/>
      <c r="R16" s="131">
        <v>55</v>
      </c>
      <c r="S16" s="131">
        <v>251</v>
      </c>
    </row>
    <row r="17" spans="2:19" ht="65.099999999999994" customHeight="1" x14ac:dyDescent="0.3">
      <c r="B17" s="84" t="s">
        <v>274</v>
      </c>
      <c r="C17" s="84"/>
      <c r="D17" s="85"/>
      <c r="E17" s="86"/>
      <c r="F17" s="84" t="s">
        <v>57</v>
      </c>
      <c r="G17" s="87"/>
      <c r="H17" s="87"/>
      <c r="I17" s="87"/>
      <c r="J17" s="88">
        <f>SUMIF('FixturesByArea Individual Files'!$A$14:$A$1083,B17,'FixturesByArea Individual Files'!$C$14:$C$1083)</f>
        <v>0</v>
      </c>
      <c r="O17" s="130" t="s">
        <v>277</v>
      </c>
      <c r="P17" s="130" t="s">
        <v>276</v>
      </c>
      <c r="Q17" s="131"/>
      <c r="R17" s="131">
        <v>43</v>
      </c>
      <c r="S17" s="131">
        <v>359</v>
      </c>
    </row>
    <row r="18" spans="2:19" ht="65.099999999999994" customHeight="1" x14ac:dyDescent="0.3">
      <c r="B18" s="84" t="s">
        <v>274</v>
      </c>
      <c r="C18" s="84"/>
      <c r="D18" s="85"/>
      <c r="E18" s="86"/>
      <c r="F18" s="84" t="s">
        <v>57</v>
      </c>
      <c r="G18" s="87"/>
      <c r="H18" s="87"/>
      <c r="I18" s="87"/>
      <c r="J18" s="88">
        <f>SUMIF('FixturesByArea Individual Files'!$A$14:$A$1083,B18,'FixturesByArea Individual Files'!$C$14:$C$1083)</f>
        <v>0</v>
      </c>
      <c r="O18" s="130" t="s">
        <v>278</v>
      </c>
      <c r="P18" s="130" t="s">
        <v>276</v>
      </c>
      <c r="Q18" s="131"/>
      <c r="R18" s="131">
        <v>43</v>
      </c>
      <c r="S18" s="131">
        <v>1</v>
      </c>
    </row>
    <row r="19" spans="2:19" ht="65.099999999999994" customHeight="1" x14ac:dyDescent="0.3">
      <c r="B19" s="84" t="s">
        <v>274</v>
      </c>
      <c r="C19" s="84"/>
      <c r="D19" s="85"/>
      <c r="E19" s="86"/>
      <c r="F19" s="84" t="s">
        <v>57</v>
      </c>
      <c r="G19" s="87"/>
      <c r="H19" s="87"/>
      <c r="I19" s="87"/>
      <c r="J19" s="88">
        <f>SUMIF('FixturesByArea Individual Files'!$A$14:$A$1083,B19,'FixturesByArea Individual Files'!$C$14:$C$1083)</f>
        <v>0</v>
      </c>
      <c r="O19" s="130" t="s">
        <v>279</v>
      </c>
      <c r="P19" s="130" t="s">
        <v>280</v>
      </c>
      <c r="Q19" s="131"/>
      <c r="R19" s="131">
        <v>48</v>
      </c>
      <c r="S19" s="131">
        <v>2</v>
      </c>
    </row>
    <row r="20" spans="2:19" ht="65.099999999999994" customHeight="1" x14ac:dyDescent="0.3">
      <c r="B20" s="84" t="s">
        <v>274</v>
      </c>
      <c r="C20" s="84"/>
      <c r="D20" s="85"/>
      <c r="E20" s="86"/>
      <c r="F20" s="84" t="s">
        <v>57</v>
      </c>
      <c r="G20" s="87"/>
      <c r="H20" s="87"/>
      <c r="I20" s="87"/>
      <c r="J20" s="88">
        <f>SUMIF('FixturesByArea Individual Files'!$A$14:$A$1083,B20,'FixturesByArea Individual Files'!$C$14:$C$1083)</f>
        <v>0</v>
      </c>
    </row>
    <row r="21" spans="2:19" ht="65.099999999999994" customHeight="1" x14ac:dyDescent="0.3">
      <c r="B21" s="84" t="s">
        <v>274</v>
      </c>
      <c r="C21" s="84"/>
      <c r="D21" s="85"/>
      <c r="E21" s="86"/>
      <c r="F21" s="84" t="s">
        <v>57</v>
      </c>
      <c r="G21" s="87"/>
      <c r="H21" s="87"/>
      <c r="I21" s="87"/>
      <c r="J21" s="88">
        <f>SUMIF('FixturesByArea Individual Files'!$A$14:$A$1083,B21,'FixturesByArea Individual Files'!$C$14:$C$1083)</f>
        <v>0</v>
      </c>
    </row>
    <row r="22" spans="2:19" ht="65.099999999999994" customHeight="1" x14ac:dyDescent="0.3">
      <c r="B22" s="84" t="s">
        <v>274</v>
      </c>
      <c r="C22" s="84"/>
      <c r="D22" s="85"/>
      <c r="E22" s="86"/>
      <c r="F22" s="84" t="s">
        <v>57</v>
      </c>
      <c r="G22" s="87"/>
      <c r="H22" s="87"/>
      <c r="I22" s="87"/>
      <c r="J22" s="88">
        <f>SUMIF('FixturesByArea Individual Files'!$A$14:$A$1083,B22,'FixturesByArea Individual Files'!$C$14:$C$1083)</f>
        <v>0</v>
      </c>
    </row>
    <row r="23" spans="2:19" ht="65.099999999999994" customHeight="1" x14ac:dyDescent="0.3">
      <c r="B23" s="84" t="s">
        <v>274</v>
      </c>
      <c r="C23" s="84"/>
      <c r="D23" s="85"/>
      <c r="E23" s="86"/>
      <c r="F23" s="84" t="s">
        <v>57</v>
      </c>
      <c r="G23" s="87"/>
      <c r="H23" s="87"/>
      <c r="I23" s="87"/>
      <c r="J23" s="88">
        <f>SUMIF('FixturesByArea Individual Files'!$A$14:$A$1083,B23,'FixturesByArea Individual Files'!$C$14:$C$1083)</f>
        <v>0</v>
      </c>
    </row>
    <row r="24" spans="2:19" ht="65.099999999999994" customHeight="1" x14ac:dyDescent="0.3">
      <c r="B24" s="84" t="s">
        <v>274</v>
      </c>
      <c r="C24" s="84"/>
      <c r="D24" s="85"/>
      <c r="E24" s="86"/>
      <c r="F24" s="84" t="s">
        <v>57</v>
      </c>
      <c r="G24" s="87"/>
      <c r="H24" s="87"/>
      <c r="I24" s="87"/>
      <c r="J24" s="88">
        <f>SUMIF('FixturesByArea Individual Files'!$A$14:$A$1083,B24,'FixturesByArea Individual Files'!$C$14:$C$1083)</f>
        <v>0</v>
      </c>
      <c r="M24" s="133"/>
      <c r="N24" s="133"/>
    </row>
    <row r="25" spans="2:19" ht="65.099999999999994" customHeight="1" x14ac:dyDescent="0.3">
      <c r="B25" s="84" t="s">
        <v>274</v>
      </c>
      <c r="C25" s="84"/>
      <c r="D25" s="85"/>
      <c r="E25" s="86"/>
      <c r="F25" s="84" t="s">
        <v>57</v>
      </c>
      <c r="G25" s="87"/>
      <c r="H25" s="87"/>
      <c r="I25" s="87"/>
      <c r="J25" s="88">
        <f>SUMIF('FixturesByArea Individual Files'!$A$14:$A$1083,B25,'FixturesByArea Individual Files'!$C$14:$C$1083)</f>
        <v>0</v>
      </c>
      <c r="M25" s="133"/>
      <c r="N25" s="133"/>
    </row>
    <row r="26" spans="2:19" ht="65.099999999999994" customHeight="1" x14ac:dyDescent="0.3">
      <c r="B26" s="84" t="s">
        <v>274</v>
      </c>
      <c r="C26" s="84"/>
      <c r="D26" s="85"/>
      <c r="E26" s="86"/>
      <c r="F26" s="84" t="s">
        <v>57</v>
      </c>
      <c r="G26" s="87"/>
      <c r="H26" s="87"/>
      <c r="I26" s="87"/>
      <c r="J26" s="88">
        <f>SUMIF('FixturesByArea Individual Files'!$A$14:$A$1083,B26,'FixturesByArea Individual Files'!$C$14:$C$1083)</f>
        <v>0</v>
      </c>
      <c r="M26" s="133"/>
      <c r="N26" s="133"/>
    </row>
    <row r="27" spans="2:19" ht="65.099999999999994" customHeight="1" x14ac:dyDescent="0.3">
      <c r="B27" s="84" t="s">
        <v>274</v>
      </c>
      <c r="C27" s="84"/>
      <c r="D27" s="85"/>
      <c r="E27" s="86"/>
      <c r="F27" s="84" t="s">
        <v>57</v>
      </c>
      <c r="G27" s="87"/>
      <c r="H27" s="87"/>
      <c r="I27" s="87"/>
      <c r="J27" s="88">
        <f>SUMIF('FixturesByArea Individual Files'!$A$14:$A$1083,B27,'FixturesByArea Individual Files'!$C$14:$C$1083)</f>
        <v>0</v>
      </c>
    </row>
    <row r="28" spans="2:19" ht="65.099999999999994" customHeight="1" x14ac:dyDescent="0.3">
      <c r="B28" s="84" t="s">
        <v>274</v>
      </c>
      <c r="C28" s="84"/>
      <c r="D28" s="85"/>
      <c r="E28" s="86"/>
      <c r="F28" s="84" t="s">
        <v>57</v>
      </c>
      <c r="G28" s="87"/>
      <c r="H28" s="87"/>
      <c r="I28" s="87"/>
      <c r="J28" s="88">
        <f>SUMIF('FixturesByArea Individual Files'!$A$14:$A$1083,B28,'FixturesByArea Individual Files'!$C$14:$C$1083)</f>
        <v>0</v>
      </c>
    </row>
    <row r="29" spans="2:19" ht="65.099999999999994" customHeight="1" x14ac:dyDescent="0.3">
      <c r="B29" s="84" t="s">
        <v>274</v>
      </c>
      <c r="C29" s="84"/>
      <c r="D29" s="85"/>
      <c r="E29" s="86"/>
      <c r="F29" s="84" t="s">
        <v>57</v>
      </c>
      <c r="G29" s="87"/>
      <c r="H29" s="87"/>
      <c r="I29" s="87"/>
      <c r="J29" s="88">
        <f>SUMIF('FixturesByArea Individual Files'!$A$14:$A$1083,B29,'FixturesByArea Individual Files'!$C$14:$C$1083)</f>
        <v>0</v>
      </c>
    </row>
    <row r="30" spans="2:19" ht="65.099999999999994" customHeight="1" x14ac:dyDescent="0.3">
      <c r="B30" s="84" t="s">
        <v>274</v>
      </c>
      <c r="C30" s="84"/>
      <c r="D30" s="85"/>
      <c r="E30" s="86"/>
      <c r="F30" s="84" t="s">
        <v>57</v>
      </c>
      <c r="G30" s="87"/>
      <c r="H30" s="87"/>
      <c r="I30" s="87"/>
      <c r="J30" s="88">
        <f>SUMIF('FixturesByArea Individual Files'!$A$14:$A$1083,B30,'FixturesByArea Individual Files'!$C$14:$C$1083)</f>
        <v>0</v>
      </c>
    </row>
    <row r="31" spans="2:19" ht="65.099999999999994" customHeight="1" x14ac:dyDescent="0.3">
      <c r="B31" s="84" t="s">
        <v>274</v>
      </c>
      <c r="C31" s="84"/>
      <c r="D31" s="85"/>
      <c r="E31" s="86"/>
      <c r="F31" s="84" t="s">
        <v>57</v>
      </c>
      <c r="G31" s="87"/>
      <c r="H31" s="87"/>
      <c r="I31" s="87"/>
      <c r="J31" s="88">
        <f>SUMIF('FixturesByArea Individual Files'!$A$14:$A$1083,B31,'FixturesByArea Individual Files'!$C$14:$C$1083)</f>
        <v>0</v>
      </c>
    </row>
    <row r="32" spans="2:19" ht="65.099999999999994" customHeight="1" x14ac:dyDescent="0.3">
      <c r="B32" s="84" t="s">
        <v>274</v>
      </c>
      <c r="C32" s="84"/>
      <c r="D32" s="85"/>
      <c r="E32" s="86"/>
      <c r="F32" s="84" t="s">
        <v>57</v>
      </c>
      <c r="G32" s="87"/>
      <c r="H32" s="87"/>
      <c r="I32" s="87"/>
      <c r="J32" s="88">
        <f>SUMIF('FixturesByArea Individual Files'!$A$14:$A$1083,B32,'FixturesByArea Individual Files'!$C$14:$C$1083)</f>
        <v>0</v>
      </c>
    </row>
    <row r="33" spans="2:10" ht="65.099999999999994" customHeight="1" x14ac:dyDescent="0.3">
      <c r="B33" s="84" t="s">
        <v>274</v>
      </c>
      <c r="C33" s="84"/>
      <c r="D33" s="85"/>
      <c r="E33" s="86"/>
      <c r="F33" s="84" t="s">
        <v>57</v>
      </c>
      <c r="G33" s="87"/>
      <c r="H33" s="87"/>
      <c r="I33" s="87"/>
      <c r="J33" s="88">
        <f>SUMIF('FixturesByArea Individual Files'!$A$14:$A$1083,B33,'FixturesByArea Individual Files'!$C$14:$C$1083)</f>
        <v>0</v>
      </c>
    </row>
    <row r="34" spans="2:10" ht="65.099999999999994" customHeight="1" x14ac:dyDescent="0.3">
      <c r="B34" s="84" t="s">
        <v>274</v>
      </c>
      <c r="C34" s="84"/>
      <c r="D34" s="85"/>
      <c r="E34" s="86"/>
      <c r="F34" s="84" t="s">
        <v>57</v>
      </c>
      <c r="G34" s="87"/>
      <c r="H34" s="87"/>
      <c r="I34" s="87"/>
      <c r="J34" s="88">
        <f>SUMIF('FixturesByArea Individual Files'!$A$14:$A$1083,B34,'FixturesByArea Individual Files'!$C$14:$C$1083)</f>
        <v>0</v>
      </c>
    </row>
    <row r="35" spans="2:10" ht="65.099999999999994" customHeight="1" x14ac:dyDescent="0.3">
      <c r="B35" s="84" t="s">
        <v>274</v>
      </c>
      <c r="C35" s="84"/>
      <c r="D35" s="85"/>
      <c r="E35" s="86"/>
      <c r="F35" s="84" t="s">
        <v>57</v>
      </c>
      <c r="G35" s="87"/>
      <c r="H35" s="87"/>
      <c r="I35" s="87"/>
      <c r="J35" s="88">
        <f>SUMIF('FixturesByArea Individual Files'!$A$14:$A$1083,B35,'FixturesByArea Individual Files'!$C$14:$C$1083)</f>
        <v>0</v>
      </c>
    </row>
    <row r="36" spans="2:10" ht="65.099999999999994" customHeight="1" x14ac:dyDescent="0.3">
      <c r="B36" s="84" t="s">
        <v>274</v>
      </c>
      <c r="C36" s="84"/>
      <c r="D36" s="85"/>
      <c r="E36" s="86"/>
      <c r="F36" s="84" t="s">
        <v>57</v>
      </c>
      <c r="G36" s="87"/>
      <c r="H36" s="87"/>
      <c r="I36" s="87"/>
      <c r="J36" s="88">
        <f>SUMIF('FixturesByArea Individual Files'!$A$14:$A$1083,B36,'FixturesByArea Individual Files'!$C$14:$C$1083)</f>
        <v>0</v>
      </c>
    </row>
    <row r="37" spans="2:10" ht="65.099999999999994" customHeight="1" x14ac:dyDescent="0.3">
      <c r="B37" s="84" t="s">
        <v>274</v>
      </c>
      <c r="C37" s="84"/>
      <c r="D37" s="85"/>
      <c r="E37" s="86"/>
      <c r="F37" s="84" t="s">
        <v>57</v>
      </c>
      <c r="G37" s="87"/>
      <c r="H37" s="87"/>
      <c r="I37" s="87"/>
      <c r="J37" s="88">
        <f>SUMIF('FixturesByArea Individual Files'!$A$14:$A$1083,B37,'FixturesByArea Individual Files'!$C$14:$C$1083)</f>
        <v>0</v>
      </c>
    </row>
    <row r="38" spans="2:10" ht="65.099999999999994" customHeight="1" x14ac:dyDescent="0.3">
      <c r="B38" s="84" t="s">
        <v>274</v>
      </c>
      <c r="C38" s="84"/>
      <c r="D38" s="85"/>
      <c r="E38" s="86"/>
      <c r="F38" s="84" t="s">
        <v>57</v>
      </c>
      <c r="G38" s="87"/>
      <c r="H38" s="87"/>
      <c r="I38" s="87"/>
      <c r="J38" s="88">
        <f>SUMIF('FixturesByArea Individual Files'!$A$14:$A$1083,B38,'FixturesByArea Individual Files'!$C$14:$C$1083)</f>
        <v>0</v>
      </c>
    </row>
    <row r="39" spans="2:10" ht="65.099999999999994" customHeight="1" x14ac:dyDescent="0.3">
      <c r="B39" s="84" t="s">
        <v>274</v>
      </c>
      <c r="C39" s="84"/>
      <c r="D39" s="85"/>
      <c r="E39" s="86"/>
      <c r="F39" s="84" t="s">
        <v>57</v>
      </c>
      <c r="G39" s="87"/>
      <c r="H39" s="87"/>
      <c r="I39" s="87"/>
      <c r="J39" s="88">
        <f>SUMIF('FixturesByArea Individual Files'!$A$14:$A$1083,B39,'FixturesByArea Individual Files'!$C$14:$C$1083)</f>
        <v>0</v>
      </c>
    </row>
    <row r="40" spans="2:10" ht="65.099999999999994" customHeight="1" x14ac:dyDescent="0.3">
      <c r="B40" s="84" t="s">
        <v>274</v>
      </c>
      <c r="C40" s="84"/>
      <c r="D40" s="85"/>
      <c r="E40" s="86"/>
      <c r="F40" s="84" t="s">
        <v>57</v>
      </c>
      <c r="G40" s="87"/>
      <c r="H40" s="87"/>
      <c r="I40" s="87"/>
      <c r="J40" s="88">
        <f>SUMIF('FixturesByArea Individual Files'!$A$14:$A$1083,B40,'FixturesByArea Individual Files'!$C$14:$C$1083)</f>
        <v>0</v>
      </c>
    </row>
    <row r="41" spans="2:10" ht="65.099999999999994" customHeight="1" x14ac:dyDescent="0.3">
      <c r="B41" s="84" t="s">
        <v>274</v>
      </c>
      <c r="C41" s="84"/>
      <c r="D41" s="85"/>
      <c r="E41" s="86"/>
      <c r="F41" s="84" t="s">
        <v>57</v>
      </c>
      <c r="G41" s="87"/>
      <c r="H41" s="87"/>
      <c r="I41" s="87"/>
      <c r="J41" s="88">
        <f>SUMIF('FixturesByArea Individual Files'!$A$14:$A$1083,B41,'FixturesByArea Individual Files'!$C$14:$C$1083)</f>
        <v>0</v>
      </c>
    </row>
    <row r="42" spans="2:10" ht="65.099999999999994" customHeight="1" x14ac:dyDescent="0.3">
      <c r="B42" s="84" t="s">
        <v>274</v>
      </c>
      <c r="C42" s="84"/>
      <c r="D42" s="85"/>
      <c r="E42" s="86"/>
      <c r="F42" s="84" t="s">
        <v>57</v>
      </c>
      <c r="G42" s="87"/>
      <c r="H42" s="87"/>
      <c r="I42" s="87"/>
      <c r="J42" s="88">
        <f>SUMIF('FixturesByArea Individual Files'!$A$14:$A$1083,B42,'FixturesByArea Individual Files'!$C$14:$C$1083)</f>
        <v>0</v>
      </c>
    </row>
    <row r="43" spans="2:10" ht="65.099999999999994" customHeight="1" x14ac:dyDescent="0.3">
      <c r="B43" s="84" t="s">
        <v>274</v>
      </c>
      <c r="C43" s="84"/>
      <c r="D43" s="85"/>
      <c r="E43" s="86"/>
      <c r="F43" s="84" t="s">
        <v>57</v>
      </c>
      <c r="G43" s="87"/>
      <c r="H43" s="87"/>
      <c r="I43" s="87"/>
      <c r="J43" s="88">
        <f>SUMIF('FixturesByArea Individual Files'!$A$14:$A$1083,B43,'FixturesByArea Individual Files'!$C$14:$C$1083)</f>
        <v>0</v>
      </c>
    </row>
    <row r="44" spans="2:10" ht="65.099999999999994" customHeight="1" x14ac:dyDescent="0.3">
      <c r="B44" s="84" t="s">
        <v>274</v>
      </c>
      <c r="C44" s="84"/>
      <c r="D44" s="85"/>
      <c r="E44" s="86"/>
      <c r="F44" s="84" t="s">
        <v>57</v>
      </c>
      <c r="G44" s="87"/>
      <c r="H44" s="87"/>
      <c r="I44" s="87"/>
      <c r="J44" s="88">
        <f>SUMIF('FixturesByArea Individual Files'!$A$14:$A$1083,B44,'FixturesByArea Individual Files'!$C$14:$C$1083)</f>
        <v>0</v>
      </c>
    </row>
    <row r="45" spans="2:10" ht="65.099999999999994" customHeight="1" x14ac:dyDescent="0.3">
      <c r="B45" s="84" t="s">
        <v>274</v>
      </c>
      <c r="C45" s="84"/>
      <c r="D45" s="85"/>
      <c r="E45" s="86"/>
      <c r="F45" s="84" t="s">
        <v>57</v>
      </c>
      <c r="G45" s="87"/>
      <c r="H45" s="87"/>
      <c r="I45" s="87"/>
      <c r="J45" s="88">
        <f>SUMIF('FixturesByArea Individual Files'!$A$14:$A$1083,B45,'FixturesByArea Individual Files'!$C$14:$C$1083)</f>
        <v>0</v>
      </c>
    </row>
    <row r="46" spans="2:10" ht="65.099999999999994" customHeight="1" x14ac:dyDescent="0.3">
      <c r="B46" s="84" t="s">
        <v>274</v>
      </c>
      <c r="C46" s="84"/>
      <c r="D46" s="85"/>
      <c r="E46" s="86"/>
      <c r="F46" s="84" t="s">
        <v>57</v>
      </c>
      <c r="G46" s="87"/>
      <c r="H46" s="87"/>
      <c r="I46" s="87"/>
      <c r="J46" s="88">
        <f>SUMIF('FixturesByArea Individual Files'!$A$14:$A$1083,B46,'FixturesByArea Individual Files'!$C$14:$C$1083)</f>
        <v>0</v>
      </c>
    </row>
    <row r="47" spans="2:10" ht="65.099999999999994" customHeight="1" x14ac:dyDescent="0.3">
      <c r="B47" s="84" t="s">
        <v>274</v>
      </c>
      <c r="C47" s="84"/>
      <c r="D47" s="85"/>
      <c r="E47" s="86"/>
      <c r="F47" s="84" t="s">
        <v>57</v>
      </c>
      <c r="G47" s="87"/>
      <c r="H47" s="87"/>
      <c r="I47" s="87"/>
      <c r="J47" s="88">
        <f>SUMIF('FixturesByArea Individual Files'!$A$14:$A$1083,B47,'FixturesByArea Individual Files'!$C$14:$C$1083)</f>
        <v>0</v>
      </c>
    </row>
    <row r="48" spans="2:10" ht="65.099999999999994" customHeight="1" x14ac:dyDescent="0.3">
      <c r="B48" s="84" t="s">
        <v>274</v>
      </c>
      <c r="C48" s="84"/>
      <c r="D48" s="85"/>
      <c r="E48" s="86"/>
      <c r="F48" s="84" t="s">
        <v>57</v>
      </c>
      <c r="G48" s="87"/>
      <c r="H48" s="87"/>
      <c r="I48" s="87"/>
      <c r="J48" s="88">
        <f>SUMIF('FixturesByArea Individual Files'!$A$14:$A$1083,B48,'FixturesByArea Individual Files'!$C$14:$C$1083)</f>
        <v>0</v>
      </c>
    </row>
    <row r="49" spans="2:10" ht="65.099999999999994" customHeight="1" x14ac:dyDescent="0.3">
      <c r="B49" s="84" t="s">
        <v>274</v>
      </c>
      <c r="C49" s="84"/>
      <c r="D49" s="85"/>
      <c r="E49" s="86"/>
      <c r="F49" s="84" t="s">
        <v>57</v>
      </c>
      <c r="G49" s="87"/>
      <c r="H49" s="87"/>
      <c r="I49" s="87"/>
      <c r="J49" s="88">
        <f>SUMIF('FixturesByArea Individual Files'!$A$14:$A$1083,B49,'FixturesByArea Individual Files'!$C$14:$C$1083)</f>
        <v>0</v>
      </c>
    </row>
    <row r="50" spans="2:10" ht="65.099999999999994" customHeight="1" x14ac:dyDescent="0.3">
      <c r="B50" s="84" t="s">
        <v>274</v>
      </c>
      <c r="C50" s="84"/>
      <c r="D50" s="85"/>
      <c r="E50" s="86"/>
      <c r="F50" s="84" t="s">
        <v>57</v>
      </c>
      <c r="G50" s="87"/>
      <c r="H50" s="87"/>
      <c r="I50" s="87"/>
      <c r="J50" s="88">
        <f>SUMIF('FixturesByArea Individual Files'!$A$14:$A$1083,B50,'FixturesByArea Individual Files'!$C$14:$C$1083)</f>
        <v>0</v>
      </c>
    </row>
    <row r="51" spans="2:10" ht="65.099999999999994" customHeight="1" x14ac:dyDescent="0.3">
      <c r="B51" s="84" t="s">
        <v>274</v>
      </c>
      <c r="C51" s="84"/>
      <c r="D51" s="85"/>
      <c r="E51" s="86"/>
      <c r="F51" s="84" t="s">
        <v>57</v>
      </c>
      <c r="G51" s="87"/>
      <c r="H51" s="87"/>
      <c r="I51" s="87"/>
      <c r="J51" s="88">
        <f>SUMIF('FixturesByArea Individual Files'!$A$14:$A$1083,B51,'FixturesByArea Individual Files'!$C$14:$C$1083)</f>
        <v>0</v>
      </c>
    </row>
    <row r="52" spans="2:10" ht="65.099999999999994" customHeight="1" x14ac:dyDescent="0.3">
      <c r="B52" s="84" t="s">
        <v>274</v>
      </c>
      <c r="C52" s="84"/>
      <c r="D52" s="85"/>
      <c r="E52" s="86"/>
      <c r="F52" s="84" t="s">
        <v>57</v>
      </c>
      <c r="G52" s="87"/>
      <c r="H52" s="87"/>
      <c r="I52" s="87"/>
      <c r="J52" s="88">
        <f>SUMIF('FixturesByArea Individual Files'!$A$14:$A$1083,B52,'FixturesByArea Individual Files'!$C$14:$C$1083)</f>
        <v>0</v>
      </c>
    </row>
    <row r="53" spans="2:10" ht="65.099999999999994" customHeight="1" x14ac:dyDescent="0.3">
      <c r="B53" s="84" t="s">
        <v>274</v>
      </c>
      <c r="C53" s="84"/>
      <c r="D53" s="85"/>
      <c r="E53" s="86"/>
      <c r="F53" s="84" t="s">
        <v>57</v>
      </c>
      <c r="G53" s="87"/>
      <c r="H53" s="87"/>
      <c r="I53" s="87"/>
      <c r="J53" s="88">
        <f>SUMIF('FixturesByArea Individual Files'!$A$14:$A$1083,B53,'FixturesByArea Individual Files'!$C$14:$C$1083)</f>
        <v>0</v>
      </c>
    </row>
    <row r="54" spans="2:10" ht="65.099999999999994" customHeight="1" x14ac:dyDescent="0.3">
      <c r="B54" s="84" t="s">
        <v>274</v>
      </c>
      <c r="C54" s="84"/>
      <c r="D54" s="85"/>
      <c r="E54" s="86"/>
      <c r="F54" s="84" t="s">
        <v>57</v>
      </c>
      <c r="G54" s="87"/>
      <c r="H54" s="87"/>
      <c r="I54" s="87"/>
      <c r="J54" s="88">
        <f>SUMIF('FixturesByArea Individual Files'!$A$14:$A$1083,B54,'FixturesByArea Individual Files'!$C$14:$C$1083)</f>
        <v>0</v>
      </c>
    </row>
    <row r="55" spans="2:10" ht="65.099999999999994" customHeight="1" x14ac:dyDescent="0.3">
      <c r="B55" s="84" t="s">
        <v>274</v>
      </c>
      <c r="C55" s="84"/>
      <c r="D55" s="85"/>
      <c r="E55" s="86"/>
      <c r="F55" s="84" t="s">
        <v>57</v>
      </c>
      <c r="G55" s="87"/>
      <c r="H55" s="87"/>
      <c r="I55" s="87"/>
      <c r="J55" s="88">
        <f>SUMIF('FixturesByArea Individual Files'!$A$14:$A$1083,B55,'FixturesByArea Individual Files'!$C$14:$C$1083)</f>
        <v>0</v>
      </c>
    </row>
    <row r="56" spans="2:10" ht="65.099999999999994" customHeight="1" x14ac:dyDescent="0.3">
      <c r="B56" s="84" t="s">
        <v>274</v>
      </c>
      <c r="C56" s="84"/>
      <c r="D56" s="85"/>
      <c r="E56" s="86"/>
      <c r="F56" s="84" t="s">
        <v>57</v>
      </c>
      <c r="G56" s="87"/>
      <c r="H56" s="87"/>
      <c r="I56" s="87"/>
      <c r="J56" s="88">
        <f>SUMIF('FixturesByArea Individual Files'!$A$14:$A$1083,B56,'FixturesByArea Individual Files'!$C$14:$C$1083)</f>
        <v>0</v>
      </c>
    </row>
    <row r="57" spans="2:10" ht="65.099999999999994" customHeight="1" x14ac:dyDescent="0.3">
      <c r="B57" s="84" t="s">
        <v>274</v>
      </c>
      <c r="C57" s="84"/>
      <c r="D57" s="85"/>
      <c r="E57" s="86"/>
      <c r="F57" s="84" t="s">
        <v>57</v>
      </c>
      <c r="G57" s="87"/>
      <c r="H57" s="87"/>
      <c r="I57" s="87"/>
      <c r="J57" s="88">
        <f>SUMIF('FixturesByArea Individual Files'!$A$14:$A$1083,B57,'FixturesByArea Individual Files'!$C$14:$C$1083)</f>
        <v>0</v>
      </c>
    </row>
    <row r="58" spans="2:10" ht="65.099999999999994" customHeight="1" x14ac:dyDescent="0.3">
      <c r="B58" s="84" t="s">
        <v>274</v>
      </c>
      <c r="C58" s="84"/>
      <c r="D58" s="85"/>
      <c r="E58" s="86"/>
      <c r="F58" s="84" t="s">
        <v>57</v>
      </c>
      <c r="G58" s="87"/>
      <c r="H58" s="87"/>
      <c r="I58" s="87"/>
      <c r="J58" s="88">
        <f>SUMIF('FixturesByArea Individual Files'!$A$14:$A$1083,B58,'FixturesByArea Individual Files'!$C$14:$C$1083)</f>
        <v>0</v>
      </c>
    </row>
    <row r="59" spans="2:10" ht="65.099999999999994" customHeight="1" x14ac:dyDescent="0.3">
      <c r="B59" s="84" t="s">
        <v>274</v>
      </c>
      <c r="C59" s="84"/>
      <c r="D59" s="85"/>
      <c r="E59" s="86"/>
      <c r="F59" s="84" t="s">
        <v>57</v>
      </c>
      <c r="G59" s="87"/>
      <c r="H59" s="87"/>
      <c r="I59" s="87"/>
      <c r="J59" s="88">
        <f>SUMIF('FixturesByArea Individual Files'!$A$14:$A$1083,B59,'FixturesByArea Individual Files'!$C$14:$C$1083)</f>
        <v>0</v>
      </c>
    </row>
    <row r="60" spans="2:10" ht="65.099999999999994" customHeight="1" x14ac:dyDescent="0.3">
      <c r="B60" s="84" t="s">
        <v>274</v>
      </c>
      <c r="C60" s="84"/>
      <c r="D60" s="85"/>
      <c r="E60" s="86"/>
      <c r="F60" s="84" t="s">
        <v>57</v>
      </c>
      <c r="G60" s="87"/>
      <c r="H60" s="87"/>
      <c r="I60" s="87"/>
      <c r="J60" s="88">
        <f>SUMIF('FixturesByArea Individual Files'!$A$14:$A$1083,B60,'FixturesByArea Individual Files'!$C$14:$C$1083)</f>
        <v>0</v>
      </c>
    </row>
    <row r="61" spans="2:10" ht="65.099999999999994" customHeight="1" x14ac:dyDescent="0.3">
      <c r="B61" s="84" t="s">
        <v>274</v>
      </c>
      <c r="C61" s="84"/>
      <c r="D61" s="85"/>
      <c r="E61" s="86"/>
      <c r="F61" s="84" t="s">
        <v>57</v>
      </c>
      <c r="G61" s="87"/>
      <c r="H61" s="87"/>
      <c r="I61" s="87"/>
      <c r="J61" s="88">
        <f>SUMIF('FixturesByArea Individual Files'!$A$14:$A$1083,B61,'FixturesByArea Individual Files'!$C$14:$C$1083)</f>
        <v>0</v>
      </c>
    </row>
    <row r="62" spans="2:10" ht="65.099999999999994" customHeight="1" x14ac:dyDescent="0.3">
      <c r="B62" s="84" t="s">
        <v>274</v>
      </c>
      <c r="C62" s="84"/>
      <c r="D62" s="85"/>
      <c r="E62" s="86"/>
      <c r="F62" s="84" t="s">
        <v>57</v>
      </c>
      <c r="G62" s="87"/>
      <c r="H62" s="87"/>
      <c r="I62" s="87"/>
      <c r="J62" s="88">
        <f>SUMIF('FixturesByArea Individual Files'!$A$14:$A$1083,B62,'FixturesByArea Individual Files'!$C$14:$C$1083)</f>
        <v>0</v>
      </c>
    </row>
    <row r="63" spans="2:10" ht="65.099999999999994" customHeight="1" x14ac:dyDescent="0.3">
      <c r="B63" s="84" t="s">
        <v>274</v>
      </c>
      <c r="C63" s="84"/>
      <c r="D63" s="85"/>
      <c r="E63" s="86"/>
      <c r="F63" s="84" t="s">
        <v>57</v>
      </c>
      <c r="G63" s="87"/>
      <c r="H63" s="87"/>
      <c r="I63" s="87"/>
      <c r="J63" s="88">
        <f>SUMIF('FixturesByArea Individual Files'!$A$14:$A$1083,B63,'FixturesByArea Individual Files'!$C$14:$C$1083)</f>
        <v>0</v>
      </c>
    </row>
  </sheetData>
  <sheetProtection algorithmName="SHA-512" hashValue="IvSruhOPXX3MrttEZ1PGbkwArvNAPW4FpU22cmlXz1DjJhTLe8i68MsNdn6b+tZM4O5y+VUfN642JEPJ3qtjGw==" saltValue="3/4WIr5r94fmvVeZcGGH3A==" spinCount="100000" sheet="1" formatCells="0"/>
  <mergeCells count="17">
    <mergeCell ref="O12:S12"/>
    <mergeCell ref="B2:G2"/>
    <mergeCell ref="B3:G3"/>
    <mergeCell ref="B4:G4"/>
    <mergeCell ref="B5:G5"/>
    <mergeCell ref="B7:G7"/>
    <mergeCell ref="B8:G8"/>
    <mergeCell ref="H2:L3"/>
    <mergeCell ref="B9:G9"/>
    <mergeCell ref="B11:G11"/>
    <mergeCell ref="B10:G10"/>
    <mergeCell ref="H8:L11"/>
    <mergeCell ref="H1:L1"/>
    <mergeCell ref="H4:L4"/>
    <mergeCell ref="H5:L5"/>
    <mergeCell ref="H6:L6"/>
    <mergeCell ref="H7:L7"/>
  </mergeCells>
  <conditionalFormatting sqref="F14:F63">
    <cfRule type="expression" dxfId="155" priority="78">
      <formula>IF($E14="No", TRUE, FALSE)</formula>
    </cfRule>
  </conditionalFormatting>
  <dataValidations count="1">
    <dataValidation type="list" allowBlank="1" showInputMessage="1" showErrorMessage="1" sqref="E14:E63" xr:uid="{1375E9F2-55B1-4E11-BA25-D718E2DA8F9A}">
      <formula1>"Choose from Drop-down, Yes, No"</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20D39C27-04DC-4980-A67B-D04A5FB47601}">
            <xm:f>IF('Start Here!'!$L$25="No",TRUE,FALSE)</xm:f>
            <x14:dxf>
              <fill>
                <patternFill>
                  <bgColor theme="1"/>
                </patternFill>
              </fill>
            </x14:dxf>
          </x14:cfRule>
          <xm:sqref>E14:F63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60D766F-6982-48BC-9239-78239D5C26C6}">
          <x14:formula1>
            <xm:f>Admin_Lists!$A$82:$A$85</xm:f>
          </x14:formula1>
          <xm:sqref>F14:F63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16D0-B6C3-4837-9803-4F83EAA68382}">
  <sheetPr codeName="Sheet8">
    <tabColor theme="5"/>
  </sheetPr>
  <dimension ref="A1:S1093"/>
  <sheetViews>
    <sheetView showGridLines="0" workbookViewId="0">
      <selection activeCell="B12" sqref="B12"/>
    </sheetView>
  </sheetViews>
  <sheetFormatPr defaultColWidth="8.85546875" defaultRowHeight="16.5" x14ac:dyDescent="0.3"/>
  <cols>
    <col min="1" max="1" width="8.7109375" style="100" customWidth="1"/>
    <col min="2" max="2" width="41.42578125" style="100" customWidth="1"/>
    <col min="3" max="4" width="7.42578125" style="100" customWidth="1"/>
    <col min="5" max="5" width="11.85546875" style="100" customWidth="1"/>
    <col min="6" max="6" width="16.140625" style="100" customWidth="1"/>
    <col min="7" max="7" width="25.140625" style="100" bestFit="1" customWidth="1"/>
    <col min="8" max="8" width="11.85546875" style="100" customWidth="1"/>
    <col min="9" max="9" width="11.5703125" style="100" customWidth="1"/>
    <col min="10" max="10" width="10.140625" style="100" customWidth="1"/>
    <col min="11" max="11" width="13.42578125" style="100" bestFit="1" customWidth="1"/>
    <col min="12" max="12" width="8.85546875" style="100"/>
    <col min="13" max="13" width="9" style="100" bestFit="1" customWidth="1"/>
    <col min="14" max="14" width="10.5703125" style="100" bestFit="1" customWidth="1"/>
    <col min="15" max="15" width="12.85546875" style="100" bestFit="1" customWidth="1"/>
    <col min="16" max="16" width="36" style="100" bestFit="1" customWidth="1"/>
    <col min="17" max="18" width="8.85546875" style="100"/>
    <col min="19" max="19" width="13.5703125" style="100" customWidth="1"/>
    <col min="20" max="16384" width="8.85546875" style="100"/>
  </cols>
  <sheetData>
    <row r="1" spans="1:19" ht="16.899999999999999" customHeight="1" x14ac:dyDescent="0.3">
      <c r="A1" s="381" t="s">
        <v>281</v>
      </c>
      <c r="B1" s="381"/>
      <c r="C1" s="381"/>
      <c r="D1" s="381"/>
      <c r="E1" s="381"/>
      <c r="F1" s="381"/>
      <c r="G1" s="381"/>
      <c r="H1" s="381"/>
      <c r="I1" s="381"/>
      <c r="J1" s="381"/>
      <c r="K1" s="102"/>
    </row>
    <row r="2" spans="1:19" x14ac:dyDescent="0.3">
      <c r="A2" s="99" t="s">
        <v>247</v>
      </c>
      <c r="B2" s="388" t="s">
        <v>282</v>
      </c>
      <c r="C2" s="388"/>
      <c r="D2" s="388"/>
      <c r="E2" s="388"/>
      <c r="F2" s="388"/>
      <c r="G2" s="388"/>
      <c r="H2" s="388"/>
      <c r="I2" s="388"/>
      <c r="J2" s="388"/>
      <c r="K2" s="102"/>
    </row>
    <row r="3" spans="1:19" ht="33" customHeight="1" x14ac:dyDescent="0.3">
      <c r="A3" s="99" t="s">
        <v>247</v>
      </c>
      <c r="B3" s="388" t="s">
        <v>283</v>
      </c>
      <c r="C3" s="388"/>
      <c r="D3" s="388"/>
      <c r="E3" s="388"/>
      <c r="F3" s="388"/>
      <c r="G3" s="388"/>
      <c r="H3" s="388"/>
      <c r="I3" s="388"/>
      <c r="J3" s="388"/>
      <c r="K3" s="102"/>
    </row>
    <row r="4" spans="1:19" x14ac:dyDescent="0.3">
      <c r="A4" s="99"/>
      <c r="B4" s="388" t="s">
        <v>251</v>
      </c>
      <c r="C4" s="388"/>
      <c r="D4" s="388"/>
      <c r="E4" s="388"/>
      <c r="F4" s="388"/>
      <c r="G4" s="388"/>
      <c r="H4" s="388"/>
      <c r="I4" s="388"/>
      <c r="J4" s="388"/>
      <c r="K4" s="102"/>
    </row>
    <row r="5" spans="1:19" ht="16.5" customHeight="1" x14ac:dyDescent="0.3">
      <c r="A5" s="99" t="s">
        <v>247</v>
      </c>
      <c r="B5" s="388" t="s">
        <v>284</v>
      </c>
      <c r="C5" s="388"/>
      <c r="D5" s="388"/>
      <c r="E5" s="388"/>
      <c r="F5" s="388"/>
      <c r="G5" s="388"/>
      <c r="H5" s="388"/>
      <c r="I5" s="388"/>
      <c r="J5" s="388"/>
      <c r="K5" s="102"/>
      <c r="O5" s="163"/>
      <c r="P5" s="163"/>
    </row>
    <row r="6" spans="1:19" x14ac:dyDescent="0.3">
      <c r="A6" s="99" t="s">
        <v>247</v>
      </c>
      <c r="B6" s="388" t="s">
        <v>285</v>
      </c>
      <c r="C6" s="388"/>
      <c r="D6" s="388"/>
      <c r="E6" s="388"/>
      <c r="F6" s="388"/>
      <c r="G6" s="388"/>
      <c r="H6" s="388"/>
      <c r="I6" s="388"/>
      <c r="J6" s="388"/>
      <c r="K6" s="102"/>
    </row>
    <row r="7" spans="1:19" x14ac:dyDescent="0.3">
      <c r="A7" s="99" t="s">
        <v>247</v>
      </c>
      <c r="B7" s="388" t="s">
        <v>286</v>
      </c>
      <c r="C7" s="388"/>
      <c r="D7" s="388"/>
      <c r="E7" s="388"/>
      <c r="F7" s="388"/>
      <c r="G7" s="388"/>
      <c r="H7" s="388"/>
      <c r="I7" s="388"/>
      <c r="J7" s="388"/>
      <c r="K7" s="102"/>
    </row>
    <row r="8" spans="1:19" ht="33" customHeight="1" x14ac:dyDescent="0.3">
      <c r="A8" s="99" t="s">
        <v>247</v>
      </c>
      <c r="B8" s="388" t="s">
        <v>256</v>
      </c>
      <c r="C8" s="388"/>
      <c r="D8" s="388"/>
      <c r="E8" s="388"/>
      <c r="F8" s="388"/>
      <c r="G8" s="388"/>
      <c r="H8" s="388"/>
      <c r="I8" s="388"/>
      <c r="J8" s="388"/>
      <c r="K8" s="102"/>
    </row>
    <row r="9" spans="1:19" x14ac:dyDescent="0.3">
      <c r="B9" s="101"/>
      <c r="C9" s="101"/>
      <c r="D9" s="101"/>
      <c r="E9" s="101"/>
      <c r="F9" s="101"/>
      <c r="G9" s="101"/>
      <c r="H9" s="101"/>
      <c r="I9" s="101"/>
      <c r="J9" s="101"/>
    </row>
    <row r="10" spans="1:19" x14ac:dyDescent="0.3">
      <c r="A10" s="102"/>
      <c r="B10" s="102"/>
      <c r="C10" s="102"/>
      <c r="D10" s="102"/>
      <c r="E10" s="102"/>
      <c r="G10" s="102"/>
      <c r="H10" s="102"/>
      <c r="I10" s="102"/>
      <c r="J10" s="102"/>
    </row>
    <row r="11" spans="1:19" x14ac:dyDescent="0.3">
      <c r="A11" s="400" t="s">
        <v>95</v>
      </c>
      <c r="B11" s="400"/>
      <c r="C11" s="400"/>
      <c r="D11" s="400"/>
      <c r="E11" s="400"/>
      <c r="F11" s="103" t="s">
        <v>287</v>
      </c>
      <c r="G11" s="104"/>
      <c r="H11" s="102"/>
      <c r="I11" s="102"/>
      <c r="J11" s="105" t="e">
        <f>IF(VLOOKUP(A11,'Start Here!'!$N$46:$Q$70,4,FALSE)=0,VLOOKUP(Facility_Type,Admin_Lists!$A$63:$B$66,2,FALSE),VLOOKUP(A11,'Start Here!'!$N$46:$Q$70,4,FALSE))</f>
        <v>#N/A</v>
      </c>
    </row>
    <row r="12" spans="1:19" ht="17.25" thickBot="1" x14ac:dyDescent="0.35">
      <c r="A12" s="106" t="s">
        <v>288</v>
      </c>
      <c r="B12" s="107"/>
      <c r="C12" s="108"/>
      <c r="D12" s="109"/>
      <c r="E12" s="109" t="str">
        <f>IFERROR(VLOOKUP(B12,Admin_Lists!$A$9:$B$49,2,FALSE),"")</f>
        <v/>
      </c>
      <c r="F12" s="110" t="s">
        <v>289</v>
      </c>
      <c r="H12" s="111"/>
      <c r="I12" s="111"/>
      <c r="J12" s="112">
        <f>VLOOKUP(A11,'Start Here!'!$N$46:$O$70,2,FALSE)</f>
        <v>0</v>
      </c>
    </row>
    <row r="13" spans="1:19" ht="17.45" customHeight="1" thickBot="1" x14ac:dyDescent="0.35">
      <c r="A13" s="113"/>
      <c r="B13" s="401" t="str">
        <f>"Area Description: "&amp;'Sq. Ft. Area Individual Files'!D11</f>
        <v xml:space="preserve">Area Description: </v>
      </c>
      <c r="C13" s="401"/>
      <c r="D13" s="401"/>
      <c r="E13" s="401"/>
      <c r="F13" s="115" t="s">
        <v>290</v>
      </c>
      <c r="G13" s="116">
        <f>'Sq. Ft. Area Individual Files'!C11</f>
        <v>0</v>
      </c>
      <c r="O13" s="391" t="s">
        <v>259</v>
      </c>
      <c r="P13" s="391"/>
      <c r="Q13" s="391"/>
      <c r="R13" s="391"/>
      <c r="S13" s="391"/>
    </row>
    <row r="14" spans="1:19" ht="17.45" customHeight="1" thickBot="1" x14ac:dyDescent="0.35">
      <c r="A14" s="397" t="s">
        <v>260</v>
      </c>
      <c r="B14" s="395" t="s">
        <v>268</v>
      </c>
      <c r="C14" s="395" t="s">
        <v>269</v>
      </c>
      <c r="D14" s="395" t="s">
        <v>262</v>
      </c>
      <c r="E14" s="395" t="s">
        <v>291</v>
      </c>
      <c r="F14" s="395" t="s">
        <v>292</v>
      </c>
      <c r="G14" s="397" t="s">
        <v>264</v>
      </c>
      <c r="H14" s="399" t="s">
        <v>293</v>
      </c>
      <c r="I14" s="399"/>
      <c r="J14" s="399"/>
      <c r="O14" s="164" t="s">
        <v>288</v>
      </c>
      <c r="P14" s="165" t="s">
        <v>230</v>
      </c>
      <c r="Q14" s="166"/>
      <c r="R14" s="126"/>
      <c r="S14" s="126">
        <v>0.66</v>
      </c>
    </row>
    <row r="15" spans="1:19" ht="28.5" customHeight="1" x14ac:dyDescent="0.3">
      <c r="A15" s="398"/>
      <c r="B15" s="396"/>
      <c r="C15" s="396"/>
      <c r="D15" s="396"/>
      <c r="E15" s="396"/>
      <c r="F15" s="396"/>
      <c r="G15" s="398"/>
      <c r="H15" s="118" t="s">
        <v>294</v>
      </c>
      <c r="I15" s="118" t="s">
        <v>295</v>
      </c>
      <c r="J15" s="118" t="s">
        <v>296</v>
      </c>
      <c r="O15" s="129" t="s">
        <v>260</v>
      </c>
      <c r="P15" s="129" t="s">
        <v>268</v>
      </c>
      <c r="Q15" s="167" t="s">
        <v>269</v>
      </c>
      <c r="R15" s="167" t="s">
        <v>262</v>
      </c>
      <c r="S15" s="167" t="s">
        <v>297</v>
      </c>
    </row>
    <row r="16" spans="1:19" x14ac:dyDescent="0.3">
      <c r="A16" s="89"/>
      <c r="B16" s="90" t="str">
        <f>IF(A16="","",VLOOKUP(A16,'Fixture List Individual Files'!$B$14:$F$63,2,FALSE))</f>
        <v/>
      </c>
      <c r="C16" s="91"/>
      <c r="D16" s="92" t="str">
        <f>IF(A16="","",VLOOKUP(A16,'Fixture List Individual Files'!$B$14:$F$63,3,FALSE))</f>
        <v/>
      </c>
      <c r="E16" s="92" t="str">
        <f>IF(D16="","",C16*D16)</f>
        <v/>
      </c>
      <c r="F16" s="93" t="str">
        <f>IF(A16="","",VLOOKUP(A16,'Fixture List Individual Files'!$B$14:$F$63,4,FALSE))</f>
        <v/>
      </c>
      <c r="G16" s="94" t="str">
        <f>IF(A16="","",VLOOKUP(A16,'Fixture List Individual Files'!$B$14:$F$63,5,FALSE))</f>
        <v/>
      </c>
      <c r="H16" s="95" t="str">
        <f t="shared" ref="H16" si="0">IF(AND(F16="Yes",Facility_Type="Commercial"),(SFE_Commercial-SFBASE_Commercial)*E16/1000*$J$12,IF(AND(F16="Yes",Facility_Type="Industrial",G16="Non-High Bay"),(SFE_Industrial-SFBASE_Industrial)*E16/1000*$J$12,IF(AND(F16="Yes",Facility_Type="Schools &amp; Government",G16="Non-High Bay"),((SFE_SG-SFBASE_SG)*E16/1000*$J$12),"")))</f>
        <v/>
      </c>
      <c r="I16" s="96" t="str">
        <f t="shared" ref="I16" si="1">IF(AND(F16="Yes",Facility_Type="Commercial"),(SFE_Commercial-SFBASE_Commercial)*E16/1000*$J$11,IF(AND(F16="Yes",Facility_Type="Industrial",G16="Non-High Bay"),(SFE_Industrial-SFBASE_Industrial)*E16/1000*$J$11,IF(AND(F16="Yes",Facility_Type="Schools &amp; Government",G16="Non-High Bay"),((SFE_SG-SFBASE_SG)*E16/1000*$J$11),"")))</f>
        <v/>
      </c>
      <c r="J16" s="96" t="str">
        <f t="shared" ref="J16" si="2">IFERROR(I16*EUL_for_NLC,"")</f>
        <v/>
      </c>
      <c r="K16" s="217"/>
      <c r="L16" s="217"/>
      <c r="M16" s="217"/>
      <c r="O16" s="130" t="s">
        <v>270</v>
      </c>
      <c r="P16" s="130" t="s">
        <v>298</v>
      </c>
      <c r="Q16" s="131">
        <v>4</v>
      </c>
      <c r="R16" s="131">
        <v>150</v>
      </c>
      <c r="S16" s="131">
        <f t="shared" ref="S16:S21" si="3">Q16*R16</f>
        <v>600</v>
      </c>
    </row>
    <row r="17" spans="1:19" ht="19.5" customHeight="1" x14ac:dyDescent="0.3">
      <c r="A17" s="89"/>
      <c r="B17" s="90" t="str">
        <f>IF(A17="","",VLOOKUP(A17,'Fixture List Individual Files'!$B$14:$F$63,2,FALSE))</f>
        <v/>
      </c>
      <c r="C17" s="91"/>
      <c r="D17" s="92" t="str">
        <f>IF(A17="","",VLOOKUP(A17,'Fixture List Individual Files'!$B$14:$F$63,3,FALSE))</f>
        <v/>
      </c>
      <c r="E17" s="92" t="str">
        <f t="shared" ref="E17:E51" si="4">IF(D17="","",C17*D17)</f>
        <v/>
      </c>
      <c r="F17" s="93" t="str">
        <f>IF(A17="","",VLOOKUP(A17,'Fixture List Individual Files'!$B$14:$F$63,4,FALSE))</f>
        <v/>
      </c>
      <c r="G17" s="94" t="str">
        <f>IF(A17="","",VLOOKUP(A17,'Fixture List Individual Files'!$B$14:$F$63,5,FALSE))</f>
        <v/>
      </c>
      <c r="H17" s="95" t="str">
        <f t="shared" ref="H17" si="5">IF(AND(F17="Yes",Facility_Type="Commercial"),(SFE_Commercial-SFBASE_Commercial)*E17/1000*$J$12,IF(AND(F17="Yes",Facility_Type="Industrial",G17="Non-High Bay"),(SFE_Industrial-SFBASE_Industrial)*E17/1000*$J$12,IF(AND(F17="Yes",Facility_Type="Schools &amp; Government",G17="Non-High Bay"),((SFE_SG-SFBASE_SG)*E17/1000*$J$12),"")))</f>
        <v/>
      </c>
      <c r="I17" s="96" t="str">
        <f t="shared" ref="I17" si="6">IF(AND(F17="Yes",Facility_Type="Commercial"),(SFE_Commercial-SFBASE_Commercial)*E17/1000*$J$11,IF(AND(F17="Yes",Facility_Type="Industrial",G17="Non-High Bay"),(SFE_Industrial-SFBASE_Industrial)*E17/1000*$J$11,IF(AND(F17="Yes",Facility_Type="Schools &amp; Government",G17="Non-High Bay"),((SFE_SG-SFBASE_SG)*E17/1000*$J$11),"")))</f>
        <v/>
      </c>
      <c r="J17" s="96" t="str">
        <f t="shared" ref="J17" si="7">IFERROR(I17*EUL_for_NLC,"")</f>
        <v/>
      </c>
      <c r="K17" s="217"/>
      <c r="L17" s="217"/>
      <c r="M17" s="217"/>
      <c r="O17" s="130" t="s">
        <v>272</v>
      </c>
      <c r="P17" s="132" t="s">
        <v>273</v>
      </c>
      <c r="Q17" s="131">
        <v>10</v>
      </c>
      <c r="R17" s="131">
        <v>49</v>
      </c>
      <c r="S17" s="131">
        <f t="shared" si="3"/>
        <v>490</v>
      </c>
    </row>
    <row r="18" spans="1:19" x14ac:dyDescent="0.3">
      <c r="A18" s="89"/>
      <c r="B18" s="90" t="str">
        <f>IF(A18="","",VLOOKUP(A18,'Fixture List Individual Files'!$B$14:$F$63,2,FALSE))</f>
        <v/>
      </c>
      <c r="C18" s="91"/>
      <c r="D18" s="92" t="str">
        <f>IF(A18="","",VLOOKUP(A18,'Fixture List Individual Files'!$B$14:$F$63,3,FALSE))</f>
        <v/>
      </c>
      <c r="E18" s="92" t="str">
        <f t="shared" si="4"/>
        <v/>
      </c>
      <c r="F18" s="93" t="str">
        <f>IF(A18="","",VLOOKUP(A18,'Fixture List Individual Files'!$B$14:$F$63,4,FALSE))</f>
        <v/>
      </c>
      <c r="G18" s="94" t="str">
        <f>IF(A18="","",VLOOKUP(A18,'Fixture List Individual Files'!$B$14:$F$63,5,FALSE))</f>
        <v/>
      </c>
      <c r="H18" s="95" t="str">
        <f t="shared" ref="H18:H51" si="8">IF(AND(F18="Yes",Facility_Type="Commercial"),(SFE_Commercial-SFBASE_Commercial)*E18/1000*$J$12,IF(AND(F18="Yes",Facility_Type="Industrial",G18="Non-High Bay"),(SFE_Industrial-SFBASE_Industrial)*E18/1000*$J$12,IF(AND(F18="Yes",Facility_Type="Schools &amp; Government",G18="Non-High Bay"),((SFE_SG-SFBASE_SG)*E18/1000*$J$12),"")))</f>
        <v/>
      </c>
      <c r="I18" s="96" t="str">
        <f t="shared" ref="I18:I51" si="9">IF(AND(F18="Yes",Facility_Type="Commercial"),(SFE_Commercial-SFBASE_Commercial)*E18/1000*$J$11,IF(AND(F18="Yes",Facility_Type="Industrial",G18="Non-High Bay"),(SFE_Industrial-SFBASE_Industrial)*E18/1000*$J$11,IF(AND(F18="Yes",Facility_Type="Schools &amp; Government",G18="Non-High Bay"),((SFE_SG-SFBASE_SG)*E18/1000*$J$11),"")))</f>
        <v/>
      </c>
      <c r="J18" s="96" t="str">
        <f t="shared" ref="J18:J51" si="10">IFERROR(I18*EUL_for_NLC,"")</f>
        <v/>
      </c>
      <c r="K18" s="217"/>
      <c r="L18" s="217"/>
      <c r="M18" s="217"/>
      <c r="O18" s="130" t="s">
        <v>275</v>
      </c>
      <c r="P18" s="130" t="s">
        <v>276</v>
      </c>
      <c r="Q18" s="131">
        <v>251</v>
      </c>
      <c r="R18" s="131">
        <v>55</v>
      </c>
      <c r="S18" s="131">
        <f t="shared" si="3"/>
        <v>13805</v>
      </c>
    </row>
    <row r="19" spans="1:19" x14ac:dyDescent="0.3">
      <c r="A19" s="89"/>
      <c r="B19" s="90" t="str">
        <f>IF(A19="","",VLOOKUP(A19,'Fixture List Individual Files'!$B$14:$F$63,2,FALSE))</f>
        <v/>
      </c>
      <c r="C19" s="91"/>
      <c r="D19" s="92" t="str">
        <f>IF(A19="","",VLOOKUP(A19,'Fixture List Individual Files'!$B$14:$F$63,3,FALSE))</f>
        <v/>
      </c>
      <c r="E19" s="92" t="str">
        <f t="shared" si="4"/>
        <v/>
      </c>
      <c r="F19" s="93" t="str">
        <f>IF(A19="","",VLOOKUP(A19,'Fixture List Individual Files'!$B$14:$F$63,4,FALSE))</f>
        <v/>
      </c>
      <c r="G19" s="94" t="str">
        <f>IF(A19="","",VLOOKUP(A19,'Fixture List Individual Files'!$B$14:$F$63,5,FALSE))</f>
        <v/>
      </c>
      <c r="H19" s="95" t="str">
        <f t="shared" si="8"/>
        <v/>
      </c>
      <c r="I19" s="96" t="str">
        <f t="shared" si="9"/>
        <v/>
      </c>
      <c r="J19" s="96" t="str">
        <f t="shared" si="10"/>
        <v/>
      </c>
      <c r="O19" s="130" t="s">
        <v>277</v>
      </c>
      <c r="P19" s="130" t="s">
        <v>276</v>
      </c>
      <c r="Q19" s="131">
        <v>359</v>
      </c>
      <c r="R19" s="131">
        <v>43</v>
      </c>
      <c r="S19" s="131">
        <f t="shared" si="3"/>
        <v>15437</v>
      </c>
    </row>
    <row r="20" spans="1:19" x14ac:dyDescent="0.3">
      <c r="A20" s="89"/>
      <c r="B20" s="90" t="str">
        <f>IF(A20="","",VLOOKUP(A20,'Fixture List Individual Files'!$B$14:$F$63,2,FALSE))</f>
        <v/>
      </c>
      <c r="C20" s="91"/>
      <c r="D20" s="92" t="str">
        <f>IF(A20="","",VLOOKUP(A20,'Fixture List Individual Files'!$B$14:$F$63,3,FALSE))</f>
        <v/>
      </c>
      <c r="E20" s="92" t="str">
        <f t="shared" si="4"/>
        <v/>
      </c>
      <c r="F20" s="93" t="str">
        <f>IF(A20="","",VLOOKUP(A20,'Fixture List Individual Files'!$B$14:$F$63,4,FALSE))</f>
        <v/>
      </c>
      <c r="G20" s="94" t="str">
        <f>IF(A20="","",VLOOKUP(A20,'Fixture List Individual Files'!$B$14:$F$63,5,FALSE))</f>
        <v/>
      </c>
      <c r="H20" s="95" t="str">
        <f t="shared" si="8"/>
        <v/>
      </c>
      <c r="I20" s="96" t="str">
        <f t="shared" si="9"/>
        <v/>
      </c>
      <c r="J20" s="96" t="str">
        <f t="shared" si="10"/>
        <v/>
      </c>
      <c r="O20" s="130" t="s">
        <v>278</v>
      </c>
      <c r="P20" s="130" t="s">
        <v>276</v>
      </c>
      <c r="Q20" s="131">
        <v>1</v>
      </c>
      <c r="R20" s="131">
        <v>43</v>
      </c>
      <c r="S20" s="131">
        <f t="shared" si="3"/>
        <v>43</v>
      </c>
    </row>
    <row r="21" spans="1:19" x14ac:dyDescent="0.3">
      <c r="A21" s="89"/>
      <c r="B21" s="90" t="str">
        <f>IF(A21="","",VLOOKUP(A21,'Fixture List Individual Files'!$B$14:$F$63,2,FALSE))</f>
        <v/>
      </c>
      <c r="C21" s="91"/>
      <c r="D21" s="92" t="str">
        <f>IF(A21="","",VLOOKUP(A21,'Fixture List Individual Files'!$B$14:$F$63,3,FALSE))</f>
        <v/>
      </c>
      <c r="E21" s="92" t="str">
        <f t="shared" si="4"/>
        <v/>
      </c>
      <c r="F21" s="93" t="str">
        <f>IF(A21="","",VLOOKUP(A21,'Fixture List Individual Files'!$B$14:$F$63,4,FALSE))</f>
        <v/>
      </c>
      <c r="G21" s="94" t="str">
        <f>IF(A21="","",VLOOKUP(A21,'Fixture List Individual Files'!$B$14:$F$63,5,FALSE))</f>
        <v/>
      </c>
      <c r="H21" s="95" t="str">
        <f t="shared" si="8"/>
        <v/>
      </c>
      <c r="I21" s="96" t="str">
        <f t="shared" si="9"/>
        <v/>
      </c>
      <c r="J21" s="96" t="str">
        <f t="shared" si="10"/>
        <v/>
      </c>
      <c r="O21" s="130" t="s">
        <v>279</v>
      </c>
      <c r="P21" s="130" t="s">
        <v>280</v>
      </c>
      <c r="Q21" s="131">
        <v>2</v>
      </c>
      <c r="R21" s="131">
        <v>48</v>
      </c>
      <c r="S21" s="131">
        <f t="shared" si="3"/>
        <v>96</v>
      </c>
    </row>
    <row r="22" spans="1:19" x14ac:dyDescent="0.3">
      <c r="A22" s="89"/>
      <c r="B22" s="90" t="str">
        <f>IF(A22="","",VLOOKUP(A22,'Fixture List Individual Files'!$B$14:$F$63,2,FALSE))</f>
        <v/>
      </c>
      <c r="C22" s="91"/>
      <c r="D22" s="92" t="str">
        <f>IF(A22="","",VLOOKUP(A22,'Fixture List Individual Files'!$B$14:$F$63,3,FALSE))</f>
        <v/>
      </c>
      <c r="E22" s="92" t="str">
        <f t="shared" si="4"/>
        <v/>
      </c>
      <c r="F22" s="93" t="str">
        <f>IF(A22="","",VLOOKUP(A22,'Fixture List Individual Files'!$B$14:$F$63,4,FALSE))</f>
        <v/>
      </c>
      <c r="G22" s="94" t="str">
        <f>IF(A22="","",VLOOKUP(A22,'Fixture List Individual Files'!$B$14:$F$63,5,FALSE))</f>
        <v/>
      </c>
      <c r="H22" s="95" t="str">
        <f t="shared" si="8"/>
        <v/>
      </c>
      <c r="I22" s="96" t="str">
        <f t="shared" si="9"/>
        <v/>
      </c>
      <c r="J22" s="96" t="str">
        <f t="shared" si="10"/>
        <v/>
      </c>
    </row>
    <row r="23" spans="1:19" x14ac:dyDescent="0.3">
      <c r="A23" s="89"/>
      <c r="B23" s="90" t="str">
        <f>IF(A23="","",VLOOKUP(A23,'Fixture List Individual Files'!$B$14:$F$63,2,FALSE))</f>
        <v/>
      </c>
      <c r="C23" s="91"/>
      <c r="D23" s="92" t="str">
        <f>IF(A23="","",VLOOKUP(A23,'Fixture List Individual Files'!$B$14:$F$63,3,FALSE))</f>
        <v/>
      </c>
      <c r="E23" s="92" t="str">
        <f t="shared" si="4"/>
        <v/>
      </c>
      <c r="F23" s="93" t="str">
        <f>IF(A23="","",VLOOKUP(A23,'Fixture List Individual Files'!$B$14:$F$63,4,FALSE))</f>
        <v/>
      </c>
      <c r="G23" s="94" t="str">
        <f>IF(A23="","",VLOOKUP(A23,'Fixture List Individual Files'!$B$14:$F$63,5,FALSE))</f>
        <v/>
      </c>
      <c r="H23" s="95" t="str">
        <f t="shared" si="8"/>
        <v/>
      </c>
      <c r="I23" s="96" t="str">
        <f t="shared" si="9"/>
        <v/>
      </c>
      <c r="J23" s="96" t="str">
        <f t="shared" si="10"/>
        <v/>
      </c>
    </row>
    <row r="24" spans="1:19" x14ac:dyDescent="0.3">
      <c r="A24" s="89"/>
      <c r="B24" s="90" t="str">
        <f>IF(A24="","",VLOOKUP(A24,'Fixture List Individual Files'!$B$14:$F$63,2,FALSE))</f>
        <v/>
      </c>
      <c r="C24" s="91"/>
      <c r="D24" s="92" t="str">
        <f>IF(A24="","",VLOOKUP(A24,'Fixture List Individual Files'!$B$14:$F$63,3,FALSE))</f>
        <v/>
      </c>
      <c r="E24" s="92" t="str">
        <f t="shared" si="4"/>
        <v/>
      </c>
      <c r="F24" s="93" t="str">
        <f>IF(A24="","",VLOOKUP(A24,'Fixture List Individual Files'!$B$14:$F$63,4,FALSE))</f>
        <v/>
      </c>
      <c r="G24" s="94" t="str">
        <f>IF(A24="","",VLOOKUP(A24,'Fixture List Individual Files'!$B$14:$F$63,5,FALSE))</f>
        <v/>
      </c>
      <c r="H24" s="95" t="str">
        <f t="shared" si="8"/>
        <v/>
      </c>
      <c r="I24" s="96" t="str">
        <f t="shared" si="9"/>
        <v/>
      </c>
      <c r="J24" s="96" t="str">
        <f t="shared" si="10"/>
        <v/>
      </c>
    </row>
    <row r="25" spans="1:19" ht="16.149999999999999" customHeight="1" x14ac:dyDescent="0.3">
      <c r="A25" s="89"/>
      <c r="B25" s="90" t="str">
        <f>IF(A25="","",VLOOKUP(A25,'Fixture List Individual Files'!$B$14:$F$63,2,FALSE))</f>
        <v/>
      </c>
      <c r="C25" s="91"/>
      <c r="D25" s="92" t="str">
        <f>IF(A25="","",VLOOKUP(A25,'Fixture List Individual Files'!$B$14:$F$63,3,FALSE))</f>
        <v/>
      </c>
      <c r="E25" s="92" t="str">
        <f t="shared" si="4"/>
        <v/>
      </c>
      <c r="F25" s="93" t="str">
        <f>IF(A25="","",VLOOKUP(A25,'Fixture List Individual Files'!$B$14:$F$63,4,FALSE))</f>
        <v/>
      </c>
      <c r="G25" s="94" t="str">
        <f>IF(A25="","",VLOOKUP(A25,'Fixture List Individual Files'!$B$14:$F$63,5,FALSE))</f>
        <v/>
      </c>
      <c r="H25" s="95" t="str">
        <f t="shared" si="8"/>
        <v/>
      </c>
      <c r="I25" s="96" t="str">
        <f t="shared" si="9"/>
        <v/>
      </c>
      <c r="J25" s="96" t="str">
        <f t="shared" si="10"/>
        <v/>
      </c>
    </row>
    <row r="26" spans="1:19" ht="16.899999999999999" customHeight="1" x14ac:dyDescent="0.3">
      <c r="A26" s="89"/>
      <c r="B26" s="90" t="str">
        <f>IF(A26="","",VLOOKUP(A26,'Fixture List Individual Files'!$B$14:$F$63,2,FALSE))</f>
        <v/>
      </c>
      <c r="C26" s="91"/>
      <c r="D26" s="92" t="str">
        <f>IF(A26="","",VLOOKUP(A26,'Fixture List Individual Files'!$B$14:$F$63,3,FALSE))</f>
        <v/>
      </c>
      <c r="E26" s="92" t="str">
        <f t="shared" si="4"/>
        <v/>
      </c>
      <c r="F26" s="93" t="str">
        <f>IF(A26="","",VLOOKUP(A26,'Fixture List Individual Files'!$B$14:$F$63,4,FALSE))</f>
        <v/>
      </c>
      <c r="G26" s="94" t="str">
        <f>IF(A26="","",VLOOKUP(A26,'Fixture List Individual Files'!$B$14:$F$63,5,FALSE))</f>
        <v/>
      </c>
      <c r="H26" s="95" t="str">
        <f t="shared" si="8"/>
        <v/>
      </c>
      <c r="I26" s="96" t="str">
        <f t="shared" si="9"/>
        <v/>
      </c>
      <c r="J26" s="96" t="str">
        <f t="shared" si="10"/>
        <v/>
      </c>
      <c r="M26" s="133"/>
      <c r="N26" s="133"/>
    </row>
    <row r="27" spans="1:19" x14ac:dyDescent="0.3">
      <c r="A27" s="89"/>
      <c r="B27" s="90" t="str">
        <f>IF(A27="","",VLOOKUP(A27,'Fixture List Individual Files'!$B$14:$F$63,2,FALSE))</f>
        <v/>
      </c>
      <c r="C27" s="91"/>
      <c r="D27" s="92" t="str">
        <f>IF(A27="","",VLOOKUP(A27,'Fixture List Individual Files'!$B$14:$F$63,3,FALSE))</f>
        <v/>
      </c>
      <c r="E27" s="92" t="str">
        <f t="shared" si="4"/>
        <v/>
      </c>
      <c r="F27" s="93" t="str">
        <f>IF(A27="","",VLOOKUP(A27,'Fixture List Individual Files'!$B$14:$F$63,4,FALSE))</f>
        <v/>
      </c>
      <c r="G27" s="94" t="str">
        <f>IF(A27="","",VLOOKUP(A27,'Fixture List Individual Files'!$B$14:$F$63,5,FALSE))</f>
        <v/>
      </c>
      <c r="H27" s="95" t="str">
        <f t="shared" si="8"/>
        <v/>
      </c>
      <c r="I27" s="96" t="str">
        <f t="shared" si="9"/>
        <v/>
      </c>
      <c r="J27" s="96" t="str">
        <f t="shared" si="10"/>
        <v/>
      </c>
      <c r="M27" s="133"/>
      <c r="N27" s="133"/>
    </row>
    <row r="28" spans="1:19" ht="16.899999999999999" customHeight="1" x14ac:dyDescent="0.3">
      <c r="A28" s="89"/>
      <c r="B28" s="90" t="str">
        <f>IF(A28="","",VLOOKUP(A28,'Fixture List Individual Files'!$B$14:$F$63,2,FALSE))</f>
        <v/>
      </c>
      <c r="C28" s="91"/>
      <c r="D28" s="92" t="str">
        <f>IF(A28="","",VLOOKUP(A28,'Fixture List Individual Files'!$B$14:$F$63,3,FALSE))</f>
        <v/>
      </c>
      <c r="E28" s="92" t="str">
        <f t="shared" si="4"/>
        <v/>
      </c>
      <c r="F28" s="93" t="str">
        <f>IF(A28="","",VLOOKUP(A28,'Fixture List Individual Files'!$B$14:$F$63,4,FALSE))</f>
        <v/>
      </c>
      <c r="G28" s="94" t="str">
        <f>IF(A28="","",VLOOKUP(A28,'Fixture List Individual Files'!$B$14:$F$63,5,FALSE))</f>
        <v/>
      </c>
      <c r="H28" s="95" t="str">
        <f t="shared" si="8"/>
        <v/>
      </c>
      <c r="I28" s="96" t="str">
        <f t="shared" si="9"/>
        <v/>
      </c>
      <c r="J28" s="96" t="str">
        <f t="shared" si="10"/>
        <v/>
      </c>
      <c r="M28" s="133"/>
      <c r="N28" s="133"/>
    </row>
    <row r="29" spans="1:19" x14ac:dyDescent="0.3">
      <c r="A29" s="89"/>
      <c r="B29" s="90" t="str">
        <f>IF(A29="","",VLOOKUP(A29,'Fixture List Individual Files'!$B$14:$F$63,2,FALSE))</f>
        <v/>
      </c>
      <c r="C29" s="91"/>
      <c r="D29" s="92" t="str">
        <f>IF(A29="","",VLOOKUP(A29,'Fixture List Individual Files'!$B$14:$F$63,3,FALSE))</f>
        <v/>
      </c>
      <c r="E29" s="92" t="str">
        <f t="shared" si="4"/>
        <v/>
      </c>
      <c r="F29" s="93" t="str">
        <f>IF(A29="","",VLOOKUP(A29,'Fixture List Individual Files'!$B$14:$F$63,4,FALSE))</f>
        <v/>
      </c>
      <c r="G29" s="94" t="str">
        <f>IF(A29="","",VLOOKUP(A29,'Fixture List Individual Files'!$B$14:$F$63,5,FALSE))</f>
        <v/>
      </c>
      <c r="H29" s="95" t="str">
        <f t="shared" si="8"/>
        <v/>
      </c>
      <c r="I29" s="96" t="str">
        <f t="shared" si="9"/>
        <v/>
      </c>
      <c r="J29" s="96" t="str">
        <f t="shared" si="10"/>
        <v/>
      </c>
    </row>
    <row r="30" spans="1:19" x14ac:dyDescent="0.3">
      <c r="A30" s="89"/>
      <c r="B30" s="90" t="str">
        <f>IF(A30="","",VLOOKUP(A30,'Fixture List Individual Files'!$B$14:$F$63,2,FALSE))</f>
        <v/>
      </c>
      <c r="C30" s="91"/>
      <c r="D30" s="92" t="str">
        <f>IF(A30="","",VLOOKUP(A30,'Fixture List Individual Files'!$B$14:$F$63,3,FALSE))</f>
        <v/>
      </c>
      <c r="E30" s="92" t="str">
        <f t="shared" si="4"/>
        <v/>
      </c>
      <c r="F30" s="93" t="str">
        <f>IF(A30="","",VLOOKUP(A30,'Fixture List Individual Files'!$B$14:$F$63,4,FALSE))</f>
        <v/>
      </c>
      <c r="G30" s="94" t="str">
        <f>IF(A30="","",VLOOKUP(A30,'Fixture List Individual Files'!$B$14:$F$63,5,FALSE))</f>
        <v/>
      </c>
      <c r="H30" s="95" t="str">
        <f t="shared" si="8"/>
        <v/>
      </c>
      <c r="I30" s="96" t="str">
        <f t="shared" si="9"/>
        <v/>
      </c>
      <c r="J30" s="96" t="str">
        <f t="shared" si="10"/>
        <v/>
      </c>
    </row>
    <row r="31" spans="1:19" x14ac:dyDescent="0.3">
      <c r="A31" s="89"/>
      <c r="B31" s="90" t="str">
        <f>IF(A31="","",VLOOKUP(A31,'Fixture List Individual Files'!$B$14:$F$63,2,FALSE))</f>
        <v/>
      </c>
      <c r="C31" s="91"/>
      <c r="D31" s="92" t="str">
        <f>IF(A31="","",VLOOKUP(A31,'Fixture List Individual Files'!$B$14:$F$63,3,FALSE))</f>
        <v/>
      </c>
      <c r="E31" s="92" t="str">
        <f t="shared" si="4"/>
        <v/>
      </c>
      <c r="F31" s="93" t="str">
        <f>IF(A31="","",VLOOKUP(A31,'Fixture List Individual Files'!$B$14:$F$63,4,FALSE))</f>
        <v/>
      </c>
      <c r="G31" s="94" t="str">
        <f>IF(A31="","",VLOOKUP(A31,'Fixture List Individual Files'!$B$14:$F$63,5,FALSE))</f>
        <v/>
      </c>
      <c r="H31" s="95" t="str">
        <f t="shared" si="8"/>
        <v/>
      </c>
      <c r="I31" s="96" t="str">
        <f t="shared" si="9"/>
        <v/>
      </c>
      <c r="J31" s="96" t="str">
        <f t="shared" si="10"/>
        <v/>
      </c>
    </row>
    <row r="32" spans="1:19" x14ac:dyDescent="0.3">
      <c r="A32" s="89"/>
      <c r="B32" s="90" t="str">
        <f>IF(A32="","",VLOOKUP(A32,'Fixture List Individual Files'!$B$14:$F$63,2,FALSE))</f>
        <v/>
      </c>
      <c r="C32" s="91"/>
      <c r="D32" s="92" t="str">
        <f>IF(A32="","",VLOOKUP(A32,'Fixture List Individual Files'!$B$14:$F$63,3,FALSE))</f>
        <v/>
      </c>
      <c r="E32" s="92" t="str">
        <f t="shared" si="4"/>
        <v/>
      </c>
      <c r="F32" s="93" t="str">
        <f>IF(A32="","",VLOOKUP(A32,'Fixture List Individual Files'!$B$14:$F$63,4,FALSE))</f>
        <v/>
      </c>
      <c r="G32" s="94" t="str">
        <f>IF(A32="","",VLOOKUP(A32,'Fixture List Individual Files'!$B$14:$F$63,5,FALSE))</f>
        <v/>
      </c>
      <c r="H32" s="95" t="str">
        <f t="shared" si="8"/>
        <v/>
      </c>
      <c r="I32" s="96" t="str">
        <f t="shared" si="9"/>
        <v/>
      </c>
      <c r="J32" s="96" t="str">
        <f t="shared" si="10"/>
        <v/>
      </c>
    </row>
    <row r="33" spans="1:10" x14ac:dyDescent="0.3">
      <c r="A33" s="89"/>
      <c r="B33" s="90" t="str">
        <f>IF(A33="","",VLOOKUP(A33,'Fixture List Individual Files'!$B$14:$F$63,2,FALSE))</f>
        <v/>
      </c>
      <c r="C33" s="91"/>
      <c r="D33" s="92" t="str">
        <f>IF(A33="","",VLOOKUP(A33,'Fixture List Individual Files'!$B$14:$F$63,3,FALSE))</f>
        <v/>
      </c>
      <c r="E33" s="92" t="str">
        <f t="shared" si="4"/>
        <v/>
      </c>
      <c r="F33" s="93" t="str">
        <f>IF(A33="","",VLOOKUP(A33,'Fixture List Individual Files'!$B$14:$F$63,4,FALSE))</f>
        <v/>
      </c>
      <c r="G33" s="94" t="str">
        <f>IF(A33="","",VLOOKUP(A33,'Fixture List Individual Files'!$B$14:$F$63,5,FALSE))</f>
        <v/>
      </c>
      <c r="H33" s="95" t="str">
        <f t="shared" si="8"/>
        <v/>
      </c>
      <c r="I33" s="96" t="str">
        <f t="shared" si="9"/>
        <v/>
      </c>
      <c r="J33" s="96" t="str">
        <f t="shared" si="10"/>
        <v/>
      </c>
    </row>
    <row r="34" spans="1:10" x14ac:dyDescent="0.3">
      <c r="A34" s="89"/>
      <c r="B34" s="90" t="str">
        <f>IF(A34="","",VLOOKUP(A34,'Fixture List Individual Files'!$B$14:$F$63,2,FALSE))</f>
        <v/>
      </c>
      <c r="C34" s="91"/>
      <c r="D34" s="92" t="str">
        <f>IF(A34="","",VLOOKUP(A34,'Fixture List Individual Files'!$B$14:$F$63,3,FALSE))</f>
        <v/>
      </c>
      <c r="E34" s="92" t="str">
        <f t="shared" si="4"/>
        <v/>
      </c>
      <c r="F34" s="93" t="str">
        <f>IF(A34="","",VLOOKUP(A34,'Fixture List Individual Files'!$B$14:$F$63,4,FALSE))</f>
        <v/>
      </c>
      <c r="G34" s="94" t="str">
        <f>IF(A34="","",VLOOKUP(A34,'Fixture List Individual Files'!$B$14:$F$63,5,FALSE))</f>
        <v/>
      </c>
      <c r="H34" s="95" t="str">
        <f t="shared" si="8"/>
        <v/>
      </c>
      <c r="I34" s="96" t="str">
        <f t="shared" si="9"/>
        <v/>
      </c>
      <c r="J34" s="96" t="str">
        <f t="shared" si="10"/>
        <v/>
      </c>
    </row>
    <row r="35" spans="1:10" x14ac:dyDescent="0.3">
      <c r="A35" s="89"/>
      <c r="B35" s="90" t="str">
        <f>IF(A35="","",VLOOKUP(A35,'Fixture List Individual Files'!$B$14:$F$63,2,FALSE))</f>
        <v/>
      </c>
      <c r="C35" s="91"/>
      <c r="D35" s="92" t="str">
        <f>IF(A35="","",VLOOKUP(A35,'Fixture List Individual Files'!$B$14:$F$63,3,FALSE))</f>
        <v/>
      </c>
      <c r="E35" s="92" t="str">
        <f t="shared" si="4"/>
        <v/>
      </c>
      <c r="F35" s="93" t="str">
        <f>IF(A35="","",VLOOKUP(A35,'Fixture List Individual Files'!$B$14:$F$63,4,FALSE))</f>
        <v/>
      </c>
      <c r="G35" s="94" t="str">
        <f>IF(A35="","",VLOOKUP(A35,'Fixture List Individual Files'!$B$14:$F$63,5,FALSE))</f>
        <v/>
      </c>
      <c r="H35" s="95" t="str">
        <f t="shared" si="8"/>
        <v/>
      </c>
      <c r="I35" s="96" t="str">
        <f t="shared" si="9"/>
        <v/>
      </c>
      <c r="J35" s="96" t="str">
        <f t="shared" si="10"/>
        <v/>
      </c>
    </row>
    <row r="36" spans="1:10" x14ac:dyDescent="0.3">
      <c r="A36" s="89"/>
      <c r="B36" s="90" t="str">
        <f>IF(A36="","",VLOOKUP(A36,'Fixture List Individual Files'!$B$14:$F$63,2,FALSE))</f>
        <v/>
      </c>
      <c r="C36" s="91"/>
      <c r="D36" s="92" t="str">
        <f>IF(A36="","",VLOOKUP(A36,'Fixture List Individual Files'!$B$14:$F$63,3,FALSE))</f>
        <v/>
      </c>
      <c r="E36" s="92" t="str">
        <f t="shared" si="4"/>
        <v/>
      </c>
      <c r="F36" s="93" t="str">
        <f>IF(A36="","",VLOOKUP(A36,'Fixture List Individual Files'!$B$14:$F$63,4,FALSE))</f>
        <v/>
      </c>
      <c r="G36" s="94" t="str">
        <f>IF(A36="","",VLOOKUP(A36,'Fixture List Individual Files'!$B$14:$F$63,5,FALSE))</f>
        <v/>
      </c>
      <c r="H36" s="95" t="str">
        <f t="shared" si="8"/>
        <v/>
      </c>
      <c r="I36" s="96" t="str">
        <f t="shared" si="9"/>
        <v/>
      </c>
      <c r="J36" s="96" t="str">
        <f t="shared" si="10"/>
        <v/>
      </c>
    </row>
    <row r="37" spans="1:10" x14ac:dyDescent="0.3">
      <c r="A37" s="89"/>
      <c r="B37" s="90" t="str">
        <f>IF(A37="","",VLOOKUP(A37,'Fixture List Individual Files'!$B$14:$F$63,2,FALSE))</f>
        <v/>
      </c>
      <c r="C37" s="91"/>
      <c r="D37" s="92" t="str">
        <f>IF(A37="","",VLOOKUP(A37,'Fixture List Individual Files'!$B$14:$F$63,3,FALSE))</f>
        <v/>
      </c>
      <c r="E37" s="92" t="str">
        <f t="shared" si="4"/>
        <v/>
      </c>
      <c r="F37" s="93" t="str">
        <f>IF(A37="","",VLOOKUP(A37,'Fixture List Individual Files'!$B$14:$F$63,4,FALSE))</f>
        <v/>
      </c>
      <c r="G37" s="94" t="str">
        <f>IF(A37="","",VLOOKUP(A37,'Fixture List Individual Files'!$B$14:$F$63,5,FALSE))</f>
        <v/>
      </c>
      <c r="H37" s="95" t="str">
        <f t="shared" si="8"/>
        <v/>
      </c>
      <c r="I37" s="96" t="str">
        <f t="shared" si="9"/>
        <v/>
      </c>
      <c r="J37" s="96" t="str">
        <f t="shared" si="10"/>
        <v/>
      </c>
    </row>
    <row r="38" spans="1:10" x14ac:dyDescent="0.3">
      <c r="A38" s="89"/>
      <c r="B38" s="90" t="str">
        <f>IF(A38="","",VLOOKUP(A38,'Fixture List Individual Files'!$B$14:$F$63,2,FALSE))</f>
        <v/>
      </c>
      <c r="C38" s="91"/>
      <c r="D38" s="92" t="str">
        <f>IF(A38="","",VLOOKUP(A38,'Fixture List Individual Files'!$B$14:$F$63,3,FALSE))</f>
        <v/>
      </c>
      <c r="E38" s="92" t="str">
        <f t="shared" si="4"/>
        <v/>
      </c>
      <c r="F38" s="93" t="str">
        <f>IF(A38="","",VLOOKUP(A38,'Fixture List Individual Files'!$B$14:$F$63,4,FALSE))</f>
        <v/>
      </c>
      <c r="G38" s="94" t="str">
        <f>IF(A38="","",VLOOKUP(A38,'Fixture List Individual Files'!$B$14:$F$63,5,FALSE))</f>
        <v/>
      </c>
      <c r="H38" s="95" t="str">
        <f t="shared" si="8"/>
        <v/>
      </c>
      <c r="I38" s="96" t="str">
        <f t="shared" si="9"/>
        <v/>
      </c>
      <c r="J38" s="96" t="str">
        <f t="shared" si="10"/>
        <v/>
      </c>
    </row>
    <row r="39" spans="1:10" x14ac:dyDescent="0.3">
      <c r="A39" s="89"/>
      <c r="B39" s="90" t="str">
        <f>IF(A39="","",VLOOKUP(A39,'Fixture List Individual Files'!$B$14:$F$63,2,FALSE))</f>
        <v/>
      </c>
      <c r="C39" s="91"/>
      <c r="D39" s="92" t="str">
        <f>IF(A39="","",VLOOKUP(A39,'Fixture List Individual Files'!$B$14:$F$63,3,FALSE))</f>
        <v/>
      </c>
      <c r="E39" s="92" t="str">
        <f t="shared" si="4"/>
        <v/>
      </c>
      <c r="F39" s="93" t="str">
        <f>IF(A39="","",VLOOKUP(A39,'Fixture List Individual Files'!$B$14:$F$63,4,FALSE))</f>
        <v/>
      </c>
      <c r="G39" s="94" t="str">
        <f>IF(A39="","",VLOOKUP(A39,'Fixture List Individual Files'!$B$14:$F$63,5,FALSE))</f>
        <v/>
      </c>
      <c r="H39" s="95" t="str">
        <f t="shared" si="8"/>
        <v/>
      </c>
      <c r="I39" s="96" t="str">
        <f t="shared" si="9"/>
        <v/>
      </c>
      <c r="J39" s="96" t="str">
        <f t="shared" si="10"/>
        <v/>
      </c>
    </row>
    <row r="40" spans="1:10" x14ac:dyDescent="0.3">
      <c r="A40" s="89"/>
      <c r="B40" s="90" t="str">
        <f>IF(A40="","",VLOOKUP(A40,'Fixture List Individual Files'!$B$14:$F$63,2,FALSE))</f>
        <v/>
      </c>
      <c r="C40" s="91"/>
      <c r="D40" s="92" t="str">
        <f>IF(A40="","",VLOOKUP(A40,'Fixture List Individual Files'!$B$14:$F$63,3,FALSE))</f>
        <v/>
      </c>
      <c r="E40" s="92" t="str">
        <f t="shared" si="4"/>
        <v/>
      </c>
      <c r="F40" s="93" t="str">
        <f>IF(A40="","",VLOOKUP(A40,'Fixture List Individual Files'!$B$14:$F$63,4,FALSE))</f>
        <v/>
      </c>
      <c r="G40" s="94" t="str">
        <f>IF(A40="","",VLOOKUP(A40,'Fixture List Individual Files'!$B$14:$F$63,5,FALSE))</f>
        <v/>
      </c>
      <c r="H40" s="95" t="str">
        <f t="shared" si="8"/>
        <v/>
      </c>
      <c r="I40" s="96" t="str">
        <f t="shared" si="9"/>
        <v/>
      </c>
      <c r="J40" s="96" t="str">
        <f t="shared" si="10"/>
        <v/>
      </c>
    </row>
    <row r="41" spans="1:10" x14ac:dyDescent="0.3">
      <c r="A41" s="89"/>
      <c r="B41" s="90" t="str">
        <f>IF(A41="","",VLOOKUP(A41,'Fixture List Individual Files'!$B$14:$F$63,2,FALSE))</f>
        <v/>
      </c>
      <c r="C41" s="91"/>
      <c r="D41" s="92" t="str">
        <f>IF(A41="","",VLOOKUP(A41,'Fixture List Individual Files'!$B$14:$F$63,3,FALSE))</f>
        <v/>
      </c>
      <c r="E41" s="92" t="str">
        <f t="shared" si="4"/>
        <v/>
      </c>
      <c r="F41" s="93" t="str">
        <f>IF(A41="","",VLOOKUP(A41,'Fixture List Individual Files'!$B$14:$F$63,4,FALSE))</f>
        <v/>
      </c>
      <c r="G41" s="94" t="str">
        <f>IF(A41="","",VLOOKUP(A41,'Fixture List Individual Files'!$B$14:$F$63,5,FALSE))</f>
        <v/>
      </c>
      <c r="H41" s="95" t="str">
        <f t="shared" si="8"/>
        <v/>
      </c>
      <c r="I41" s="96" t="str">
        <f t="shared" si="9"/>
        <v/>
      </c>
      <c r="J41" s="96" t="str">
        <f t="shared" si="10"/>
        <v/>
      </c>
    </row>
    <row r="42" spans="1:10" x14ac:dyDescent="0.3">
      <c r="A42" s="89"/>
      <c r="B42" s="90" t="str">
        <f>IF(A42="","",VLOOKUP(A42,'Fixture List Individual Files'!$B$14:$F$63,2,FALSE))</f>
        <v/>
      </c>
      <c r="C42" s="91"/>
      <c r="D42" s="92" t="str">
        <f>IF(A42="","",VLOOKUP(A42,'Fixture List Individual Files'!$B$14:$F$63,3,FALSE))</f>
        <v/>
      </c>
      <c r="E42" s="92" t="str">
        <f t="shared" si="4"/>
        <v/>
      </c>
      <c r="F42" s="93" t="str">
        <f>IF(A42="","",VLOOKUP(A42,'Fixture List Individual Files'!$B$14:$F$63,4,FALSE))</f>
        <v/>
      </c>
      <c r="G42" s="94" t="str">
        <f>IF(A42="","",VLOOKUP(A42,'Fixture List Individual Files'!$B$14:$F$63,5,FALSE))</f>
        <v/>
      </c>
      <c r="H42" s="95" t="str">
        <f t="shared" si="8"/>
        <v/>
      </c>
      <c r="I42" s="96" t="str">
        <f t="shared" si="9"/>
        <v/>
      </c>
      <c r="J42" s="96" t="str">
        <f t="shared" si="10"/>
        <v/>
      </c>
    </row>
    <row r="43" spans="1:10" x14ac:dyDescent="0.3">
      <c r="A43" s="89"/>
      <c r="B43" s="90" t="str">
        <f>IF(A43="","",VLOOKUP(A43,'Fixture List Individual Files'!$B$14:$F$63,2,FALSE))</f>
        <v/>
      </c>
      <c r="C43" s="91"/>
      <c r="D43" s="92" t="str">
        <f>IF(A43="","",VLOOKUP(A43,'Fixture List Individual Files'!$B$14:$F$63,3,FALSE))</f>
        <v/>
      </c>
      <c r="E43" s="92" t="str">
        <f t="shared" si="4"/>
        <v/>
      </c>
      <c r="F43" s="93" t="str">
        <f>IF(A43="","",VLOOKUP(A43,'Fixture List Individual Files'!$B$14:$F$63,4,FALSE))</f>
        <v/>
      </c>
      <c r="G43" s="94" t="str">
        <f>IF(A43="","",VLOOKUP(A43,'Fixture List Individual Files'!$B$14:$F$63,5,FALSE))</f>
        <v/>
      </c>
      <c r="H43" s="95" t="str">
        <f t="shared" si="8"/>
        <v/>
      </c>
      <c r="I43" s="96" t="str">
        <f t="shared" si="9"/>
        <v/>
      </c>
      <c r="J43" s="96" t="str">
        <f t="shared" si="10"/>
        <v/>
      </c>
    </row>
    <row r="44" spans="1:10" x14ac:dyDescent="0.3">
      <c r="A44" s="89"/>
      <c r="B44" s="90" t="str">
        <f>IF(A44="","",VLOOKUP(A44,'Fixture List Individual Files'!$B$14:$F$63,2,FALSE))</f>
        <v/>
      </c>
      <c r="C44" s="91"/>
      <c r="D44" s="92" t="str">
        <f>IF(A44="","",VLOOKUP(A44,'Fixture List Individual Files'!$B$14:$F$63,3,FALSE))</f>
        <v/>
      </c>
      <c r="E44" s="92" t="str">
        <f t="shared" si="4"/>
        <v/>
      </c>
      <c r="F44" s="93" t="str">
        <f>IF(A44="","",VLOOKUP(A44,'Fixture List Individual Files'!$B$14:$F$63,4,FALSE))</f>
        <v/>
      </c>
      <c r="G44" s="94" t="str">
        <f>IF(A44="","",VLOOKUP(A44,'Fixture List Individual Files'!$B$14:$F$63,5,FALSE))</f>
        <v/>
      </c>
      <c r="H44" s="95" t="str">
        <f t="shared" si="8"/>
        <v/>
      </c>
      <c r="I44" s="96" t="str">
        <f t="shared" si="9"/>
        <v/>
      </c>
      <c r="J44" s="96" t="str">
        <f t="shared" si="10"/>
        <v/>
      </c>
    </row>
    <row r="45" spans="1:10" x14ac:dyDescent="0.3">
      <c r="A45" s="89"/>
      <c r="B45" s="90" t="str">
        <f>IF(A45="","",VLOOKUP(A45,'Fixture List Individual Files'!$B$14:$F$63,2,FALSE))</f>
        <v/>
      </c>
      <c r="C45" s="91"/>
      <c r="D45" s="92" t="str">
        <f>IF(A45="","",VLOOKUP(A45,'Fixture List Individual Files'!$B$14:$F$63,3,FALSE))</f>
        <v/>
      </c>
      <c r="E45" s="92" t="str">
        <f t="shared" si="4"/>
        <v/>
      </c>
      <c r="F45" s="93" t="str">
        <f>IF(A45="","",VLOOKUP(A45,'Fixture List Individual Files'!$B$14:$F$63,4,FALSE))</f>
        <v/>
      </c>
      <c r="G45" s="94" t="str">
        <f>IF(A45="","",VLOOKUP(A45,'Fixture List Individual Files'!$B$14:$F$63,5,FALSE))</f>
        <v/>
      </c>
      <c r="H45" s="95" t="str">
        <f t="shared" si="8"/>
        <v/>
      </c>
      <c r="I45" s="96" t="str">
        <f t="shared" si="9"/>
        <v/>
      </c>
      <c r="J45" s="96" t="str">
        <f t="shared" si="10"/>
        <v/>
      </c>
    </row>
    <row r="46" spans="1:10" x14ac:dyDescent="0.3">
      <c r="A46" s="89"/>
      <c r="B46" s="90" t="str">
        <f>IF(A46="","",VLOOKUP(A46,'Fixture List Individual Files'!$B$14:$F$63,2,FALSE))</f>
        <v/>
      </c>
      <c r="C46" s="91"/>
      <c r="D46" s="92" t="str">
        <f>IF(A46="","",VLOOKUP(A46,'Fixture List Individual Files'!$B$14:$F$63,3,FALSE))</f>
        <v/>
      </c>
      <c r="E46" s="92" t="str">
        <f t="shared" si="4"/>
        <v/>
      </c>
      <c r="F46" s="93" t="str">
        <f>IF(A46="","",VLOOKUP(A46,'Fixture List Individual Files'!$B$14:$F$63,4,FALSE))</f>
        <v/>
      </c>
      <c r="G46" s="94" t="str">
        <f>IF(A46="","",VLOOKUP(A46,'Fixture List Individual Files'!$B$14:$F$63,5,FALSE))</f>
        <v/>
      </c>
      <c r="H46" s="95" t="str">
        <f t="shared" si="8"/>
        <v/>
      </c>
      <c r="I46" s="96" t="str">
        <f t="shared" si="9"/>
        <v/>
      </c>
      <c r="J46" s="96" t="str">
        <f t="shared" si="10"/>
        <v/>
      </c>
    </row>
    <row r="47" spans="1:10" x14ac:dyDescent="0.3">
      <c r="A47" s="89"/>
      <c r="B47" s="90" t="str">
        <f>IF(A47="","",VLOOKUP(A47,'Fixture List Individual Files'!$B$14:$F$63,2,FALSE))</f>
        <v/>
      </c>
      <c r="C47" s="91"/>
      <c r="D47" s="92" t="str">
        <f>IF(A47="","",VLOOKUP(A47,'Fixture List Individual Files'!$B$14:$F$63,3,FALSE))</f>
        <v/>
      </c>
      <c r="E47" s="92" t="str">
        <f t="shared" si="4"/>
        <v/>
      </c>
      <c r="F47" s="93" t="str">
        <f>IF(A47="","",VLOOKUP(A47,'Fixture List Individual Files'!$B$14:$F$63,4,FALSE))</f>
        <v/>
      </c>
      <c r="G47" s="94" t="str">
        <f>IF(A47="","",VLOOKUP(A47,'Fixture List Individual Files'!$B$14:$F$63,5,FALSE))</f>
        <v/>
      </c>
      <c r="H47" s="95" t="str">
        <f t="shared" si="8"/>
        <v/>
      </c>
      <c r="I47" s="96" t="str">
        <f t="shared" si="9"/>
        <v/>
      </c>
      <c r="J47" s="96" t="str">
        <f t="shared" si="10"/>
        <v/>
      </c>
    </row>
    <row r="48" spans="1:10" x14ac:dyDescent="0.3">
      <c r="A48" s="89"/>
      <c r="B48" s="90" t="str">
        <f>IF(A48="","",VLOOKUP(A48,'Fixture List Individual Files'!$B$14:$F$63,2,FALSE))</f>
        <v/>
      </c>
      <c r="C48" s="91"/>
      <c r="D48" s="92" t="str">
        <f>IF(A48="","",VLOOKUP(A48,'Fixture List Individual Files'!$B$14:$F$63,3,FALSE))</f>
        <v/>
      </c>
      <c r="E48" s="92" t="str">
        <f t="shared" si="4"/>
        <v/>
      </c>
      <c r="F48" s="93" t="str">
        <f>IF(A48="","",VLOOKUP(A48,'Fixture List Individual Files'!$B$14:$F$63,4,FALSE))</f>
        <v/>
      </c>
      <c r="G48" s="94" t="str">
        <f>IF(A48="","",VLOOKUP(A48,'Fixture List Individual Files'!$B$14:$F$63,5,FALSE))</f>
        <v/>
      </c>
      <c r="H48" s="95" t="str">
        <f t="shared" si="8"/>
        <v/>
      </c>
      <c r="I48" s="96" t="str">
        <f t="shared" si="9"/>
        <v/>
      </c>
      <c r="J48" s="96" t="str">
        <f t="shared" si="10"/>
        <v/>
      </c>
    </row>
    <row r="49" spans="1:10" x14ac:dyDescent="0.3">
      <c r="A49" s="89"/>
      <c r="B49" s="90" t="str">
        <f>IF(A49="","",VLOOKUP(A49,'Fixture List Individual Files'!$B$14:$F$63,2,FALSE))</f>
        <v/>
      </c>
      <c r="C49" s="97"/>
      <c r="D49" s="92" t="str">
        <f>IF(A49="","",VLOOKUP(A49,'Fixture List Individual Files'!$B$14:$F$63,3,FALSE))</f>
        <v/>
      </c>
      <c r="E49" s="92" t="str">
        <f t="shared" si="4"/>
        <v/>
      </c>
      <c r="F49" s="93" t="str">
        <f>IF(A49="","",VLOOKUP(A49,'Fixture List Individual Files'!$B$14:$F$63,4,FALSE))</f>
        <v/>
      </c>
      <c r="G49" s="94" t="str">
        <f>IF(A49="","",VLOOKUP(A49,'Fixture List Individual Files'!$B$14:$F$63,5,FALSE))</f>
        <v/>
      </c>
      <c r="H49" s="95" t="str">
        <f t="shared" si="8"/>
        <v/>
      </c>
      <c r="I49" s="96" t="str">
        <f t="shared" si="9"/>
        <v/>
      </c>
      <c r="J49" s="96" t="str">
        <f t="shared" si="10"/>
        <v/>
      </c>
    </row>
    <row r="50" spans="1:10" x14ac:dyDescent="0.3">
      <c r="A50" s="89"/>
      <c r="B50" s="90" t="str">
        <f>IF(A50="","",VLOOKUP(A50,'Fixture List Individual Files'!$B$14:$F$63,2,FALSE))</f>
        <v/>
      </c>
      <c r="C50" s="98"/>
      <c r="D50" s="92" t="str">
        <f>IF(A50="","",VLOOKUP(A50,'Fixture List Individual Files'!$B$14:$F$63,3,FALSE))</f>
        <v/>
      </c>
      <c r="E50" s="92" t="str">
        <f t="shared" si="4"/>
        <v/>
      </c>
      <c r="F50" s="93" t="str">
        <f>IF(A50="","",VLOOKUP(A50,'Fixture List Individual Files'!$B$14:$F$63,4,FALSE))</f>
        <v/>
      </c>
      <c r="G50" s="94" t="str">
        <f>IF(A50="","",VLOOKUP(A50,'Fixture List Individual Files'!$B$14:$F$63,5,FALSE))</f>
        <v/>
      </c>
      <c r="H50" s="95" t="str">
        <f t="shared" si="8"/>
        <v/>
      </c>
      <c r="I50" s="96" t="str">
        <f t="shared" si="9"/>
        <v/>
      </c>
      <c r="J50" s="96" t="str">
        <f t="shared" si="10"/>
        <v/>
      </c>
    </row>
    <row r="51" spans="1:10" x14ac:dyDescent="0.3">
      <c r="A51" s="89"/>
      <c r="B51" s="90" t="str">
        <f>IF(A51="","",VLOOKUP(A51,'Fixture List Individual Files'!$B$14:$F$63,2,FALSE))</f>
        <v/>
      </c>
      <c r="C51" s="98"/>
      <c r="D51" s="92" t="str">
        <f>IF(A51="","",VLOOKUP(A51,'Fixture List Individual Files'!$B$14:$F$63,3,FALSE))</f>
        <v/>
      </c>
      <c r="E51" s="92" t="str">
        <f t="shared" si="4"/>
        <v/>
      </c>
      <c r="F51" s="93" t="str">
        <f>IF(A51="","",VLOOKUP(A51,'Fixture List Individual Files'!$B$14:$F$63,4,FALSE))</f>
        <v/>
      </c>
      <c r="G51" s="94" t="str">
        <f>IF(A51="","",VLOOKUP(A51,'Fixture List Individual Files'!$B$14:$F$63,5,FALSE))</f>
        <v/>
      </c>
      <c r="H51" s="95" t="str">
        <f t="shared" si="8"/>
        <v/>
      </c>
      <c r="I51" s="96" t="str">
        <f t="shared" si="9"/>
        <v/>
      </c>
      <c r="J51" s="96" t="str">
        <f t="shared" si="10"/>
        <v/>
      </c>
    </row>
    <row r="52" spans="1:10" x14ac:dyDescent="0.3">
      <c r="A52" s="291"/>
      <c r="B52" s="292" t="s">
        <v>299</v>
      </c>
      <c r="C52" s="293">
        <f>SUM(C16:C51)</f>
        <v>0</v>
      </c>
      <c r="D52" s="293"/>
      <c r="E52" s="293">
        <f>SUM(E16:E51)</f>
        <v>0</v>
      </c>
      <c r="F52" s="290">
        <f>SUMIF(F16:F51,"Yes",E16:E51)</f>
        <v>0</v>
      </c>
      <c r="G52" s="217"/>
      <c r="H52" s="289">
        <f>SUM(H16:H51)</f>
        <v>0</v>
      </c>
      <c r="I52" s="290">
        <f t="shared" ref="I52:J52" si="11">SUM(I16:I51)</f>
        <v>0</v>
      </c>
      <c r="J52" s="290">
        <f t="shared" si="11"/>
        <v>0</v>
      </c>
    </row>
    <row r="54" spans="1:10" x14ac:dyDescent="0.3">
      <c r="A54" s="405" t="s">
        <v>96</v>
      </c>
      <c r="B54" s="405"/>
      <c r="C54" s="405"/>
      <c r="D54" s="405"/>
      <c r="E54" s="405"/>
      <c r="F54" s="103" t="s">
        <v>287</v>
      </c>
      <c r="G54" s="104"/>
      <c r="J54" s="105" t="e">
        <f>IF(VLOOKUP(A54,'Start Here!'!$N$46:$Q$70,4,FALSE)=0,VLOOKUP(Facility_Type,Admin_Lists!$A$63:$B$66,2,FALSE),VLOOKUP(A54,'Start Here!'!$N$46:$Q$70,4,FALSE))</f>
        <v>#N/A</v>
      </c>
    </row>
    <row r="55" spans="1:10" ht="17.25" thickBot="1" x14ac:dyDescent="0.35">
      <c r="A55" s="106" t="s">
        <v>288</v>
      </c>
      <c r="B55" s="107"/>
      <c r="C55" s="108"/>
      <c r="D55" s="109"/>
      <c r="E55" s="109" t="str">
        <f>IFERROR(VLOOKUP(B55,Admin_Lists!$A$9:$B$49,2,FALSE),"")</f>
        <v/>
      </c>
      <c r="F55" s="110" t="s">
        <v>289</v>
      </c>
      <c r="G55" s="111"/>
      <c r="H55" s="111"/>
      <c r="I55" s="111"/>
      <c r="J55" s="112">
        <f>VLOOKUP(A54,'Start Here!'!$N$46:$O$70,2,FALSE)</f>
        <v>0</v>
      </c>
    </row>
    <row r="56" spans="1:10" ht="17.25" x14ac:dyDescent="0.3">
      <c r="A56" s="113"/>
      <c r="B56" s="401" t="str">
        <f>"Area Description: "&amp;'Sq. Ft. Area Individual Files'!D12</f>
        <v xml:space="preserve">Area Description: </v>
      </c>
      <c r="C56" s="401"/>
      <c r="D56" s="401"/>
      <c r="E56" s="401"/>
      <c r="F56" s="120" t="s">
        <v>290</v>
      </c>
      <c r="G56" s="121">
        <f>'Sq. Ft. Area Individual Files'!C12</f>
        <v>0</v>
      </c>
    </row>
    <row r="57" spans="1:10" x14ac:dyDescent="0.3">
      <c r="A57" s="397" t="s">
        <v>260</v>
      </c>
      <c r="B57" s="395" t="s">
        <v>268</v>
      </c>
      <c r="C57" s="395" t="s">
        <v>269</v>
      </c>
      <c r="D57" s="395" t="s">
        <v>262</v>
      </c>
      <c r="E57" s="395" t="s">
        <v>291</v>
      </c>
      <c r="F57" s="395" t="s">
        <v>292</v>
      </c>
      <c r="G57" s="397" t="s">
        <v>264</v>
      </c>
      <c r="H57" s="399" t="s">
        <v>293</v>
      </c>
      <c r="I57" s="399"/>
      <c r="J57" s="399"/>
    </row>
    <row r="58" spans="1:10" ht="25.5" x14ac:dyDescent="0.3">
      <c r="A58" s="398"/>
      <c r="B58" s="396"/>
      <c r="C58" s="396"/>
      <c r="D58" s="396"/>
      <c r="E58" s="396"/>
      <c r="F58" s="396"/>
      <c r="G58" s="398"/>
      <c r="H58" s="118" t="s">
        <v>294</v>
      </c>
      <c r="I58" s="118" t="s">
        <v>295</v>
      </c>
      <c r="J58" s="118" t="s">
        <v>296</v>
      </c>
    </row>
    <row r="59" spans="1:10" x14ac:dyDescent="0.3">
      <c r="A59" s="89"/>
      <c r="B59" s="90" t="str">
        <f>IF(A59="","",VLOOKUP(A59,'Fixture List Individual Files'!$B$14:$F$63,2,FALSE))</f>
        <v/>
      </c>
      <c r="C59" s="91"/>
      <c r="D59" s="92" t="str">
        <f>IF(A59="","",VLOOKUP(A59,'Fixture List Individual Files'!$B$14:$F$63,3,FALSE))</f>
        <v/>
      </c>
      <c r="E59" s="92" t="str">
        <f>IF(D59="","",C59*D59)</f>
        <v/>
      </c>
      <c r="F59" s="93" t="str">
        <f>IF(A59="","",VLOOKUP(A59,'Fixture List Individual Files'!$B$14:$F$63,4,FALSE))</f>
        <v/>
      </c>
      <c r="G59" s="94" t="str">
        <f>IF(A59="","",VLOOKUP(A59,'Fixture List Individual Files'!$B$14:$F$63,5,FALSE))</f>
        <v/>
      </c>
      <c r="H59" s="95" t="str">
        <f t="shared" ref="H59:H94" si="12">IF(AND(F59="Yes",Facility_Type="Commercial"),(SFE_Commercial-SFBASE_Commercial)*E59/1000*$J$55,IF(AND(F59="Yes",Facility_Type="Industrial",G59="Non-High Bay"),(SFE_Industrial-SFBASE_Industrial)*E59/1000*$J$55,IF(AND(F59="Yes",Facility_Type="Schools &amp; Government",G59="Non-High Bay"),((SFE_SG-SFBASE_SG)*E59/1000*$J$55),"")))</f>
        <v/>
      </c>
      <c r="I59" s="96" t="str">
        <f t="shared" ref="I59:I94" si="13">IF(AND(F59="Yes",Facility_Type="Commercial"),(SFE_Commercial-SFBASE_Commercial)*E59/1000*$J$54,IF(AND(F59="Yes",Facility_Type="Industrial",G59="Non-High Bay"),(SFE_Industrial-SFBASE_Industrial)*E59/1000*$J$54,IF(AND(F59="Yes",Facility_Type="Schools &amp; Government",G59="Non-High Bay"),((SFE_SG-SFBASE_SG)*E59/1000*$J$54),"")))</f>
        <v/>
      </c>
      <c r="J59" s="96" t="str">
        <f t="shared" ref="J59:J94" si="14">IFERROR(I59*EUL_for_NLC,"")</f>
        <v/>
      </c>
    </row>
    <row r="60" spans="1:10" x14ac:dyDescent="0.3">
      <c r="A60" s="89"/>
      <c r="B60" s="90" t="str">
        <f>IF(A60="","",VLOOKUP(A60,'Fixture List Individual Files'!$B$14:$F$63,2,FALSE))</f>
        <v/>
      </c>
      <c r="C60" s="91"/>
      <c r="D60" s="92" t="str">
        <f>IF(A60="","",VLOOKUP(A60,'Fixture List Individual Files'!$B$14:$F$63,3,FALSE))</f>
        <v/>
      </c>
      <c r="E60" s="92" t="str">
        <f t="shared" ref="E60:E94" si="15">IF(D60="","",C60*D60)</f>
        <v/>
      </c>
      <c r="F60" s="93" t="str">
        <f>IF(A60="","",VLOOKUP(A60,'Fixture List Individual Files'!$B$14:$F$63,4,FALSE))</f>
        <v/>
      </c>
      <c r="G60" s="94" t="str">
        <f>IF(A60="","",VLOOKUP(A60,'Fixture List Individual Files'!$B$14:$F$63,5,FALSE))</f>
        <v/>
      </c>
      <c r="H60" s="95" t="str">
        <f t="shared" si="12"/>
        <v/>
      </c>
      <c r="I60" s="96" t="str">
        <f t="shared" si="13"/>
        <v/>
      </c>
      <c r="J60" s="96" t="str">
        <f t="shared" si="14"/>
        <v/>
      </c>
    </row>
    <row r="61" spans="1:10" x14ac:dyDescent="0.3">
      <c r="A61" s="89"/>
      <c r="B61" s="90" t="str">
        <f>IF(A61="","",VLOOKUP(A61,'Fixture List Individual Files'!$B$14:$F$63,2,FALSE))</f>
        <v/>
      </c>
      <c r="C61" s="91"/>
      <c r="D61" s="92" t="str">
        <f>IF(A61="","",VLOOKUP(A61,'Fixture List Individual Files'!$B$14:$F$63,3,FALSE))</f>
        <v/>
      </c>
      <c r="E61" s="92" t="str">
        <f t="shared" si="15"/>
        <v/>
      </c>
      <c r="F61" s="93" t="str">
        <f>IF(A61="","",VLOOKUP(A61,'Fixture List Individual Files'!$B$14:$F$63,4,FALSE))</f>
        <v/>
      </c>
      <c r="G61" s="94" t="str">
        <f>IF(A61="","",VLOOKUP(A61,'Fixture List Individual Files'!$B$14:$F$63,5,FALSE))</f>
        <v/>
      </c>
      <c r="H61" s="95" t="str">
        <f t="shared" si="12"/>
        <v/>
      </c>
      <c r="I61" s="96" t="str">
        <f t="shared" si="13"/>
        <v/>
      </c>
      <c r="J61" s="96" t="str">
        <f t="shared" si="14"/>
        <v/>
      </c>
    </row>
    <row r="62" spans="1:10" x14ac:dyDescent="0.3">
      <c r="A62" s="89"/>
      <c r="B62" s="90" t="str">
        <f>IF(A62="","",VLOOKUP(A62,'Fixture List Individual Files'!$B$14:$F$63,2,FALSE))</f>
        <v/>
      </c>
      <c r="C62" s="91"/>
      <c r="D62" s="92" t="str">
        <f>IF(A62="","",VLOOKUP(A62,'Fixture List Individual Files'!$B$14:$F$63,3,FALSE))</f>
        <v/>
      </c>
      <c r="E62" s="92" t="str">
        <f t="shared" si="15"/>
        <v/>
      </c>
      <c r="F62" s="93" t="str">
        <f>IF(A62="","",VLOOKUP(A62,'Fixture List Individual Files'!$B$14:$F$63,4,FALSE))</f>
        <v/>
      </c>
      <c r="G62" s="94" t="str">
        <f>IF(A62="","",VLOOKUP(A62,'Fixture List Individual Files'!$B$14:$F$63,5,FALSE))</f>
        <v/>
      </c>
      <c r="H62" s="95" t="str">
        <f t="shared" si="12"/>
        <v/>
      </c>
      <c r="I62" s="96" t="str">
        <f t="shared" si="13"/>
        <v/>
      </c>
      <c r="J62" s="96" t="str">
        <f t="shared" si="14"/>
        <v/>
      </c>
    </row>
    <row r="63" spans="1:10" x14ac:dyDescent="0.3">
      <c r="A63" s="89"/>
      <c r="B63" s="90" t="str">
        <f>IF(A63="","",VLOOKUP(A63,'Fixture List Individual Files'!$B$14:$F$63,2,FALSE))</f>
        <v/>
      </c>
      <c r="C63" s="91"/>
      <c r="D63" s="92" t="str">
        <f>IF(A63="","",VLOOKUP(A63,'Fixture List Individual Files'!$B$14:$F$63,3,FALSE))</f>
        <v/>
      </c>
      <c r="E63" s="92" t="str">
        <f t="shared" si="15"/>
        <v/>
      </c>
      <c r="F63" s="93" t="str">
        <f>IF(A63="","",VLOOKUP(A63,'Fixture List Individual Files'!$B$14:$F$63,4,FALSE))</f>
        <v/>
      </c>
      <c r="G63" s="94" t="str">
        <f>IF(A63="","",VLOOKUP(A63,'Fixture List Individual Files'!$B$14:$F$63,5,FALSE))</f>
        <v/>
      </c>
      <c r="H63" s="95" t="str">
        <f t="shared" si="12"/>
        <v/>
      </c>
      <c r="I63" s="96" t="str">
        <f t="shared" si="13"/>
        <v/>
      </c>
      <c r="J63" s="96" t="str">
        <f t="shared" si="14"/>
        <v/>
      </c>
    </row>
    <row r="64" spans="1:10" x14ac:dyDescent="0.3">
      <c r="A64" s="89"/>
      <c r="B64" s="90" t="str">
        <f>IF(A64="","",VLOOKUP(A64,'Fixture List Individual Files'!$B$14:$F$63,2,FALSE))</f>
        <v/>
      </c>
      <c r="C64" s="91"/>
      <c r="D64" s="92" t="str">
        <f>IF(A64="","",VLOOKUP(A64,'Fixture List Individual Files'!$B$14:$F$63,3,FALSE))</f>
        <v/>
      </c>
      <c r="E64" s="92" t="str">
        <f t="shared" si="15"/>
        <v/>
      </c>
      <c r="F64" s="93" t="str">
        <f>IF(A64="","",VLOOKUP(A64,'Fixture List Individual Files'!$B$14:$F$63,4,FALSE))</f>
        <v/>
      </c>
      <c r="G64" s="94" t="str">
        <f>IF(A64="","",VLOOKUP(A64,'Fixture List Individual Files'!$B$14:$F$63,5,FALSE))</f>
        <v/>
      </c>
      <c r="H64" s="95" t="str">
        <f t="shared" si="12"/>
        <v/>
      </c>
      <c r="I64" s="96" t="str">
        <f t="shared" si="13"/>
        <v/>
      </c>
      <c r="J64" s="96" t="str">
        <f t="shared" si="14"/>
        <v/>
      </c>
    </row>
    <row r="65" spans="1:10" x14ac:dyDescent="0.3">
      <c r="A65" s="89"/>
      <c r="B65" s="90" t="str">
        <f>IF(A65="","",VLOOKUP(A65,'Fixture List Individual Files'!$B$14:$F$63,2,FALSE))</f>
        <v/>
      </c>
      <c r="C65" s="91"/>
      <c r="D65" s="92" t="str">
        <f>IF(A65="","",VLOOKUP(A65,'Fixture List Individual Files'!$B$14:$F$63,3,FALSE))</f>
        <v/>
      </c>
      <c r="E65" s="92" t="str">
        <f t="shared" si="15"/>
        <v/>
      </c>
      <c r="F65" s="93" t="str">
        <f>IF(A65="","",VLOOKUP(A65,'Fixture List Individual Files'!$B$14:$F$63,4,FALSE))</f>
        <v/>
      </c>
      <c r="G65" s="94" t="str">
        <f>IF(A65="","",VLOOKUP(A65,'Fixture List Individual Files'!$B$14:$F$63,5,FALSE))</f>
        <v/>
      </c>
      <c r="H65" s="95" t="str">
        <f t="shared" si="12"/>
        <v/>
      </c>
      <c r="I65" s="96" t="str">
        <f t="shared" si="13"/>
        <v/>
      </c>
      <c r="J65" s="96" t="str">
        <f t="shared" si="14"/>
        <v/>
      </c>
    </row>
    <row r="66" spans="1:10" x14ac:dyDescent="0.3">
      <c r="A66" s="89"/>
      <c r="B66" s="90" t="str">
        <f>IF(A66="","",VLOOKUP(A66,'Fixture List Individual Files'!$B$14:$F$63,2,FALSE))</f>
        <v/>
      </c>
      <c r="C66" s="91"/>
      <c r="D66" s="92" t="str">
        <f>IF(A66="","",VLOOKUP(A66,'Fixture List Individual Files'!$B$14:$F$63,3,FALSE))</f>
        <v/>
      </c>
      <c r="E66" s="92" t="str">
        <f t="shared" si="15"/>
        <v/>
      </c>
      <c r="F66" s="93" t="str">
        <f>IF(A66="","",VLOOKUP(A66,'Fixture List Individual Files'!$B$14:$F$63,4,FALSE))</f>
        <v/>
      </c>
      <c r="G66" s="94" t="str">
        <f>IF(A66="","",VLOOKUP(A66,'Fixture List Individual Files'!$B$14:$F$63,5,FALSE))</f>
        <v/>
      </c>
      <c r="H66" s="95" t="str">
        <f t="shared" si="12"/>
        <v/>
      </c>
      <c r="I66" s="96" t="str">
        <f t="shared" si="13"/>
        <v/>
      </c>
      <c r="J66" s="96" t="str">
        <f t="shared" si="14"/>
        <v/>
      </c>
    </row>
    <row r="67" spans="1:10" x14ac:dyDescent="0.3">
      <c r="A67" s="89"/>
      <c r="B67" s="90" t="str">
        <f>IF(A67="","",VLOOKUP(A67,'Fixture List Individual Files'!$B$14:$F$63,2,FALSE))</f>
        <v/>
      </c>
      <c r="C67" s="91"/>
      <c r="D67" s="92" t="str">
        <f>IF(A67="","",VLOOKUP(A67,'Fixture List Individual Files'!$B$14:$F$63,3,FALSE))</f>
        <v/>
      </c>
      <c r="E67" s="92" t="str">
        <f t="shared" si="15"/>
        <v/>
      </c>
      <c r="F67" s="93" t="str">
        <f>IF(A67="","",VLOOKUP(A67,'Fixture List Individual Files'!$B$14:$F$63,4,FALSE))</f>
        <v/>
      </c>
      <c r="G67" s="94" t="str">
        <f>IF(A67="","",VLOOKUP(A67,'Fixture List Individual Files'!$B$14:$F$63,5,FALSE))</f>
        <v/>
      </c>
      <c r="H67" s="95" t="str">
        <f t="shared" si="12"/>
        <v/>
      </c>
      <c r="I67" s="96" t="str">
        <f t="shared" si="13"/>
        <v/>
      </c>
      <c r="J67" s="96" t="str">
        <f t="shared" si="14"/>
        <v/>
      </c>
    </row>
    <row r="68" spans="1:10" x14ac:dyDescent="0.3">
      <c r="A68" s="89"/>
      <c r="B68" s="90" t="str">
        <f>IF(A68="","",VLOOKUP(A68,'Fixture List Individual Files'!$B$14:$F$63,2,FALSE))</f>
        <v/>
      </c>
      <c r="C68" s="91"/>
      <c r="D68" s="92" t="str">
        <f>IF(A68="","",VLOOKUP(A68,'Fixture List Individual Files'!$B$14:$F$63,3,FALSE))</f>
        <v/>
      </c>
      <c r="E68" s="92" t="str">
        <f t="shared" si="15"/>
        <v/>
      </c>
      <c r="F68" s="93" t="str">
        <f>IF(A68="","",VLOOKUP(A68,'Fixture List Individual Files'!$B$14:$F$63,4,FALSE))</f>
        <v/>
      </c>
      <c r="G68" s="94" t="str">
        <f>IF(A68="","",VLOOKUP(A68,'Fixture List Individual Files'!$B$14:$F$63,5,FALSE))</f>
        <v/>
      </c>
      <c r="H68" s="95" t="str">
        <f t="shared" si="12"/>
        <v/>
      </c>
      <c r="I68" s="96" t="str">
        <f t="shared" si="13"/>
        <v/>
      </c>
      <c r="J68" s="96" t="str">
        <f t="shared" si="14"/>
        <v/>
      </c>
    </row>
    <row r="69" spans="1:10" x14ac:dyDescent="0.3">
      <c r="A69" s="89"/>
      <c r="B69" s="90" t="str">
        <f>IF(A69="","",VLOOKUP(A69,'Fixture List Individual Files'!$B$14:$F$63,2,FALSE))</f>
        <v/>
      </c>
      <c r="C69" s="91"/>
      <c r="D69" s="92" t="str">
        <f>IF(A69="","",VLOOKUP(A69,'Fixture List Individual Files'!$B$14:$F$63,3,FALSE))</f>
        <v/>
      </c>
      <c r="E69" s="92" t="str">
        <f t="shared" si="15"/>
        <v/>
      </c>
      <c r="F69" s="93" t="str">
        <f>IF(A69="","",VLOOKUP(A69,'Fixture List Individual Files'!$B$14:$F$63,4,FALSE))</f>
        <v/>
      </c>
      <c r="G69" s="94" t="str">
        <f>IF(A69="","",VLOOKUP(A69,'Fixture List Individual Files'!$B$14:$F$63,5,FALSE))</f>
        <v/>
      </c>
      <c r="H69" s="95" t="str">
        <f t="shared" si="12"/>
        <v/>
      </c>
      <c r="I69" s="96" t="str">
        <f t="shared" si="13"/>
        <v/>
      </c>
      <c r="J69" s="96" t="str">
        <f t="shared" si="14"/>
        <v/>
      </c>
    </row>
    <row r="70" spans="1:10" x14ac:dyDescent="0.3">
      <c r="A70" s="89"/>
      <c r="B70" s="90" t="str">
        <f>IF(A70="","",VLOOKUP(A70,'Fixture List Individual Files'!$B$14:$F$63,2,FALSE))</f>
        <v/>
      </c>
      <c r="C70" s="91"/>
      <c r="D70" s="92" t="str">
        <f>IF(A70="","",VLOOKUP(A70,'Fixture List Individual Files'!$B$14:$F$63,3,FALSE))</f>
        <v/>
      </c>
      <c r="E70" s="92" t="str">
        <f t="shared" si="15"/>
        <v/>
      </c>
      <c r="F70" s="93" t="str">
        <f>IF(A70="","",VLOOKUP(A70,'Fixture List Individual Files'!$B$14:$F$63,4,FALSE))</f>
        <v/>
      </c>
      <c r="G70" s="94" t="str">
        <f>IF(A70="","",VLOOKUP(A70,'Fixture List Individual Files'!$B$14:$F$63,5,FALSE))</f>
        <v/>
      </c>
      <c r="H70" s="95" t="str">
        <f t="shared" si="12"/>
        <v/>
      </c>
      <c r="I70" s="96" t="str">
        <f t="shared" si="13"/>
        <v/>
      </c>
      <c r="J70" s="96" t="str">
        <f t="shared" si="14"/>
        <v/>
      </c>
    </row>
    <row r="71" spans="1:10" x14ac:dyDescent="0.3">
      <c r="A71" s="89"/>
      <c r="B71" s="90" t="str">
        <f>IF(A71="","",VLOOKUP(A71,'Fixture List Individual Files'!$B$14:$F$63,2,FALSE))</f>
        <v/>
      </c>
      <c r="C71" s="91"/>
      <c r="D71" s="92" t="str">
        <f>IF(A71="","",VLOOKUP(A71,'Fixture List Individual Files'!$B$14:$F$63,3,FALSE))</f>
        <v/>
      </c>
      <c r="E71" s="92" t="str">
        <f t="shared" si="15"/>
        <v/>
      </c>
      <c r="F71" s="93" t="str">
        <f>IF(A71="","",VLOOKUP(A71,'Fixture List Individual Files'!$B$14:$F$63,4,FALSE))</f>
        <v/>
      </c>
      <c r="G71" s="94" t="str">
        <f>IF(A71="","",VLOOKUP(A71,'Fixture List Individual Files'!$B$14:$F$63,5,FALSE))</f>
        <v/>
      </c>
      <c r="H71" s="95" t="str">
        <f t="shared" si="12"/>
        <v/>
      </c>
      <c r="I71" s="96" t="str">
        <f t="shared" si="13"/>
        <v/>
      </c>
      <c r="J71" s="96" t="str">
        <f t="shared" si="14"/>
        <v/>
      </c>
    </row>
    <row r="72" spans="1:10" ht="16.899999999999999" customHeight="1" x14ac:dyDescent="0.3">
      <c r="A72" s="89"/>
      <c r="B72" s="90" t="str">
        <f>IF(A72="","",VLOOKUP(A72,'Fixture List Individual Files'!$B$14:$F$63,2,FALSE))</f>
        <v/>
      </c>
      <c r="C72" s="91"/>
      <c r="D72" s="92" t="str">
        <f>IF(A72="","",VLOOKUP(A72,'Fixture List Individual Files'!$B$14:$F$63,3,FALSE))</f>
        <v/>
      </c>
      <c r="E72" s="92" t="str">
        <f t="shared" si="15"/>
        <v/>
      </c>
      <c r="F72" s="93" t="str">
        <f>IF(A72="","",VLOOKUP(A72,'Fixture List Individual Files'!$B$14:$F$63,4,FALSE))</f>
        <v/>
      </c>
      <c r="G72" s="94" t="str">
        <f>IF(A72="","",VLOOKUP(A72,'Fixture List Individual Files'!$B$14:$F$63,5,FALSE))</f>
        <v/>
      </c>
      <c r="H72" s="95" t="str">
        <f t="shared" si="12"/>
        <v/>
      </c>
      <c r="I72" s="96" t="str">
        <f t="shared" si="13"/>
        <v/>
      </c>
      <c r="J72" s="96" t="str">
        <f t="shared" si="14"/>
        <v/>
      </c>
    </row>
    <row r="73" spans="1:10" x14ac:dyDescent="0.3">
      <c r="A73" s="89"/>
      <c r="B73" s="90" t="str">
        <f>IF(A73="","",VLOOKUP(A73,'Fixture List Individual Files'!$B$14:$F$63,2,FALSE))</f>
        <v/>
      </c>
      <c r="C73" s="91"/>
      <c r="D73" s="92" t="str">
        <f>IF(A73="","",VLOOKUP(A73,'Fixture List Individual Files'!$B$14:$F$63,3,FALSE))</f>
        <v/>
      </c>
      <c r="E73" s="92" t="str">
        <f t="shared" si="15"/>
        <v/>
      </c>
      <c r="F73" s="93" t="str">
        <f>IF(A73="","",VLOOKUP(A73,'Fixture List Individual Files'!$B$14:$F$63,4,FALSE))</f>
        <v/>
      </c>
      <c r="G73" s="94" t="str">
        <f>IF(A73="","",VLOOKUP(A73,'Fixture List Individual Files'!$B$14:$F$63,5,FALSE))</f>
        <v/>
      </c>
      <c r="H73" s="95" t="str">
        <f t="shared" si="12"/>
        <v/>
      </c>
      <c r="I73" s="96" t="str">
        <f t="shared" si="13"/>
        <v/>
      </c>
      <c r="J73" s="96" t="str">
        <f t="shared" si="14"/>
        <v/>
      </c>
    </row>
    <row r="74" spans="1:10" x14ac:dyDescent="0.3">
      <c r="A74" s="89"/>
      <c r="B74" s="90" t="str">
        <f>IF(A74="","",VLOOKUP(A74,'Fixture List Individual Files'!$B$14:$F$63,2,FALSE))</f>
        <v/>
      </c>
      <c r="C74" s="91"/>
      <c r="D74" s="92" t="str">
        <f>IF(A74="","",VLOOKUP(A74,'Fixture List Individual Files'!$B$14:$F$63,3,FALSE))</f>
        <v/>
      </c>
      <c r="E74" s="92" t="str">
        <f t="shared" si="15"/>
        <v/>
      </c>
      <c r="F74" s="93" t="str">
        <f>IF(A74="","",VLOOKUP(A74,'Fixture List Individual Files'!$B$14:$F$63,4,FALSE))</f>
        <v/>
      </c>
      <c r="G74" s="94" t="str">
        <f>IF(A74="","",VLOOKUP(A74,'Fixture List Individual Files'!$B$14:$F$63,5,FALSE))</f>
        <v/>
      </c>
      <c r="H74" s="95" t="str">
        <f t="shared" si="12"/>
        <v/>
      </c>
      <c r="I74" s="96" t="str">
        <f t="shared" si="13"/>
        <v/>
      </c>
      <c r="J74" s="96" t="str">
        <f t="shared" si="14"/>
        <v/>
      </c>
    </row>
    <row r="75" spans="1:10" x14ac:dyDescent="0.3">
      <c r="A75" s="89"/>
      <c r="B75" s="90" t="str">
        <f>IF(A75="","",VLOOKUP(A75,'Fixture List Individual Files'!$B$14:$F$63,2,FALSE))</f>
        <v/>
      </c>
      <c r="C75" s="91"/>
      <c r="D75" s="92" t="str">
        <f>IF(A75="","",VLOOKUP(A75,'Fixture List Individual Files'!$B$14:$F$63,3,FALSE))</f>
        <v/>
      </c>
      <c r="E75" s="92" t="str">
        <f t="shared" si="15"/>
        <v/>
      </c>
      <c r="F75" s="93" t="str">
        <f>IF(A75="","",VLOOKUP(A75,'Fixture List Individual Files'!$B$14:$F$63,4,FALSE))</f>
        <v/>
      </c>
      <c r="G75" s="94" t="str">
        <f>IF(A75="","",VLOOKUP(A75,'Fixture List Individual Files'!$B$14:$F$63,5,FALSE))</f>
        <v/>
      </c>
      <c r="H75" s="95" t="str">
        <f t="shared" si="12"/>
        <v/>
      </c>
      <c r="I75" s="96" t="str">
        <f t="shared" si="13"/>
        <v/>
      </c>
      <c r="J75" s="96" t="str">
        <f t="shared" si="14"/>
        <v/>
      </c>
    </row>
    <row r="76" spans="1:10" x14ac:dyDescent="0.3">
      <c r="A76" s="89"/>
      <c r="B76" s="90" t="str">
        <f>IF(A76="","",VLOOKUP(A76,'Fixture List Individual Files'!$B$14:$F$63,2,FALSE))</f>
        <v/>
      </c>
      <c r="C76" s="91"/>
      <c r="D76" s="92" t="str">
        <f>IF(A76="","",VLOOKUP(A76,'Fixture List Individual Files'!$B$14:$F$63,3,FALSE))</f>
        <v/>
      </c>
      <c r="E76" s="92" t="str">
        <f t="shared" si="15"/>
        <v/>
      </c>
      <c r="F76" s="93" t="str">
        <f>IF(A76="","",VLOOKUP(A76,'Fixture List Individual Files'!$B$14:$F$63,4,FALSE))</f>
        <v/>
      </c>
      <c r="G76" s="94" t="str">
        <f>IF(A76="","",VLOOKUP(A76,'Fixture List Individual Files'!$B$14:$F$63,5,FALSE))</f>
        <v/>
      </c>
      <c r="H76" s="95" t="str">
        <f t="shared" si="12"/>
        <v/>
      </c>
      <c r="I76" s="96" t="str">
        <f t="shared" si="13"/>
        <v/>
      </c>
      <c r="J76" s="96" t="str">
        <f t="shared" si="14"/>
        <v/>
      </c>
    </row>
    <row r="77" spans="1:10" x14ac:dyDescent="0.3">
      <c r="A77" s="89"/>
      <c r="B77" s="90" t="str">
        <f>IF(A77="","",VLOOKUP(A77,'Fixture List Individual Files'!$B$14:$F$63,2,FALSE))</f>
        <v/>
      </c>
      <c r="C77" s="91"/>
      <c r="D77" s="92" t="str">
        <f>IF(A77="","",VLOOKUP(A77,'Fixture List Individual Files'!$B$14:$F$63,3,FALSE))</f>
        <v/>
      </c>
      <c r="E77" s="92" t="str">
        <f t="shared" si="15"/>
        <v/>
      </c>
      <c r="F77" s="93" t="str">
        <f>IF(A77="","",VLOOKUP(A77,'Fixture List Individual Files'!$B$14:$F$63,4,FALSE))</f>
        <v/>
      </c>
      <c r="G77" s="94" t="str">
        <f>IF(A77="","",VLOOKUP(A77,'Fixture List Individual Files'!$B$14:$F$63,5,FALSE))</f>
        <v/>
      </c>
      <c r="H77" s="95" t="str">
        <f t="shared" si="12"/>
        <v/>
      </c>
      <c r="I77" s="96" t="str">
        <f t="shared" si="13"/>
        <v/>
      </c>
      <c r="J77" s="96" t="str">
        <f t="shared" si="14"/>
        <v/>
      </c>
    </row>
    <row r="78" spans="1:10" x14ac:dyDescent="0.3">
      <c r="A78" s="89"/>
      <c r="B78" s="90" t="str">
        <f>IF(A78="","",VLOOKUP(A78,'Fixture List Individual Files'!$B$14:$F$63,2,FALSE))</f>
        <v/>
      </c>
      <c r="C78" s="91"/>
      <c r="D78" s="92" t="str">
        <f>IF(A78="","",VLOOKUP(A78,'Fixture List Individual Files'!$B$14:$F$63,3,FALSE))</f>
        <v/>
      </c>
      <c r="E78" s="92" t="str">
        <f t="shared" si="15"/>
        <v/>
      </c>
      <c r="F78" s="93" t="str">
        <f>IF(A78="","",VLOOKUP(A78,'Fixture List Individual Files'!$B$14:$F$63,4,FALSE))</f>
        <v/>
      </c>
      <c r="G78" s="94" t="str">
        <f>IF(A78="","",VLOOKUP(A78,'Fixture List Individual Files'!$B$14:$F$63,5,FALSE))</f>
        <v/>
      </c>
      <c r="H78" s="95" t="str">
        <f t="shared" si="12"/>
        <v/>
      </c>
      <c r="I78" s="96" t="str">
        <f t="shared" si="13"/>
        <v/>
      </c>
      <c r="J78" s="96" t="str">
        <f t="shared" si="14"/>
        <v/>
      </c>
    </row>
    <row r="79" spans="1:10" x14ac:dyDescent="0.3">
      <c r="A79" s="89"/>
      <c r="B79" s="90" t="str">
        <f>IF(A79="","",VLOOKUP(A79,'Fixture List Individual Files'!$B$14:$F$63,2,FALSE))</f>
        <v/>
      </c>
      <c r="C79" s="91"/>
      <c r="D79" s="92" t="str">
        <f>IF(A79="","",VLOOKUP(A79,'Fixture List Individual Files'!$B$14:$F$63,3,FALSE))</f>
        <v/>
      </c>
      <c r="E79" s="92" t="str">
        <f t="shared" si="15"/>
        <v/>
      </c>
      <c r="F79" s="93" t="str">
        <f>IF(A79="","",VLOOKUP(A79,'Fixture List Individual Files'!$B$14:$F$63,4,FALSE))</f>
        <v/>
      </c>
      <c r="G79" s="94" t="str">
        <f>IF(A79="","",VLOOKUP(A79,'Fixture List Individual Files'!$B$14:$F$63,5,FALSE))</f>
        <v/>
      </c>
      <c r="H79" s="95" t="str">
        <f t="shared" si="12"/>
        <v/>
      </c>
      <c r="I79" s="96" t="str">
        <f t="shared" si="13"/>
        <v/>
      </c>
      <c r="J79" s="96" t="str">
        <f t="shared" si="14"/>
        <v/>
      </c>
    </row>
    <row r="80" spans="1:10" x14ac:dyDescent="0.3">
      <c r="A80" s="89"/>
      <c r="B80" s="90" t="str">
        <f>IF(A80="","",VLOOKUP(A80,'Fixture List Individual Files'!$B$14:$F$63,2,FALSE))</f>
        <v/>
      </c>
      <c r="C80" s="91"/>
      <c r="D80" s="92" t="str">
        <f>IF(A80="","",VLOOKUP(A80,'Fixture List Individual Files'!$B$14:$F$63,3,FALSE))</f>
        <v/>
      </c>
      <c r="E80" s="92" t="str">
        <f t="shared" si="15"/>
        <v/>
      </c>
      <c r="F80" s="93" t="str">
        <f>IF(A80="","",VLOOKUP(A80,'Fixture List Individual Files'!$B$14:$F$63,4,FALSE))</f>
        <v/>
      </c>
      <c r="G80" s="94" t="str">
        <f>IF(A80="","",VLOOKUP(A80,'Fixture List Individual Files'!$B$14:$F$63,5,FALSE))</f>
        <v/>
      </c>
      <c r="H80" s="95" t="str">
        <f t="shared" si="12"/>
        <v/>
      </c>
      <c r="I80" s="96" t="str">
        <f t="shared" si="13"/>
        <v/>
      </c>
      <c r="J80" s="96" t="str">
        <f t="shared" si="14"/>
        <v/>
      </c>
    </row>
    <row r="81" spans="1:10" x14ac:dyDescent="0.3">
      <c r="A81" s="89"/>
      <c r="B81" s="90" t="str">
        <f>IF(A81="","",VLOOKUP(A81,'Fixture List Individual Files'!$B$14:$F$63,2,FALSE))</f>
        <v/>
      </c>
      <c r="C81" s="91"/>
      <c r="D81" s="92" t="str">
        <f>IF(A81="","",VLOOKUP(A81,'Fixture List Individual Files'!$B$14:$F$63,3,FALSE))</f>
        <v/>
      </c>
      <c r="E81" s="92" t="str">
        <f t="shared" si="15"/>
        <v/>
      </c>
      <c r="F81" s="93" t="str">
        <f>IF(A81="","",VLOOKUP(A81,'Fixture List Individual Files'!$B$14:$F$63,4,FALSE))</f>
        <v/>
      </c>
      <c r="G81" s="94" t="str">
        <f>IF(A81="","",VLOOKUP(A81,'Fixture List Individual Files'!$B$14:$F$63,5,FALSE))</f>
        <v/>
      </c>
      <c r="H81" s="95" t="str">
        <f t="shared" si="12"/>
        <v/>
      </c>
      <c r="I81" s="96" t="str">
        <f t="shared" si="13"/>
        <v/>
      </c>
      <c r="J81" s="96" t="str">
        <f t="shared" si="14"/>
        <v/>
      </c>
    </row>
    <row r="82" spans="1:10" x14ac:dyDescent="0.3">
      <c r="A82" s="89"/>
      <c r="B82" s="90" t="str">
        <f>IF(A82="","",VLOOKUP(A82,'Fixture List Individual Files'!$B$14:$F$63,2,FALSE))</f>
        <v/>
      </c>
      <c r="C82" s="91"/>
      <c r="D82" s="92" t="str">
        <f>IF(A82="","",VLOOKUP(A82,'Fixture List Individual Files'!$B$14:$F$63,3,FALSE))</f>
        <v/>
      </c>
      <c r="E82" s="92" t="str">
        <f t="shared" si="15"/>
        <v/>
      </c>
      <c r="F82" s="93" t="str">
        <f>IF(A82="","",VLOOKUP(A82,'Fixture List Individual Files'!$B$14:$F$63,4,FALSE))</f>
        <v/>
      </c>
      <c r="G82" s="94" t="str">
        <f>IF(A82="","",VLOOKUP(A82,'Fixture List Individual Files'!$B$14:$F$63,5,FALSE))</f>
        <v/>
      </c>
      <c r="H82" s="95" t="str">
        <f t="shared" si="12"/>
        <v/>
      </c>
      <c r="I82" s="96" t="str">
        <f t="shared" si="13"/>
        <v/>
      </c>
      <c r="J82" s="96" t="str">
        <f t="shared" si="14"/>
        <v/>
      </c>
    </row>
    <row r="83" spans="1:10" x14ac:dyDescent="0.3">
      <c r="A83" s="89"/>
      <c r="B83" s="90" t="str">
        <f>IF(A83="","",VLOOKUP(A83,'Fixture List Individual Files'!$B$14:$F$63,2,FALSE))</f>
        <v/>
      </c>
      <c r="C83" s="91"/>
      <c r="D83" s="92" t="str">
        <f>IF(A83="","",VLOOKUP(A83,'Fixture List Individual Files'!$B$14:$F$63,3,FALSE))</f>
        <v/>
      </c>
      <c r="E83" s="92" t="str">
        <f t="shared" si="15"/>
        <v/>
      </c>
      <c r="F83" s="93" t="str">
        <f>IF(A83="","",VLOOKUP(A83,'Fixture List Individual Files'!$B$14:$F$63,4,FALSE))</f>
        <v/>
      </c>
      <c r="G83" s="94" t="str">
        <f>IF(A83="","",VLOOKUP(A83,'Fixture List Individual Files'!$B$14:$F$63,5,FALSE))</f>
        <v/>
      </c>
      <c r="H83" s="95" t="str">
        <f t="shared" si="12"/>
        <v/>
      </c>
      <c r="I83" s="96" t="str">
        <f t="shared" si="13"/>
        <v/>
      </c>
      <c r="J83" s="96" t="str">
        <f t="shared" si="14"/>
        <v/>
      </c>
    </row>
    <row r="84" spans="1:10" x14ac:dyDescent="0.3">
      <c r="A84" s="89"/>
      <c r="B84" s="90" t="str">
        <f>IF(A84="","",VLOOKUP(A84,'Fixture List Individual Files'!$B$14:$F$63,2,FALSE))</f>
        <v/>
      </c>
      <c r="C84" s="91"/>
      <c r="D84" s="92" t="str">
        <f>IF(A84="","",VLOOKUP(A84,'Fixture List Individual Files'!$B$14:$F$63,3,FALSE))</f>
        <v/>
      </c>
      <c r="E84" s="92" t="str">
        <f t="shared" si="15"/>
        <v/>
      </c>
      <c r="F84" s="93" t="str">
        <f>IF(A84="","",VLOOKUP(A84,'Fixture List Individual Files'!$B$14:$F$63,4,FALSE))</f>
        <v/>
      </c>
      <c r="G84" s="94" t="str">
        <f>IF(A84="","",VLOOKUP(A84,'Fixture List Individual Files'!$B$14:$F$63,5,FALSE))</f>
        <v/>
      </c>
      <c r="H84" s="95" t="str">
        <f t="shared" si="12"/>
        <v/>
      </c>
      <c r="I84" s="96" t="str">
        <f t="shared" si="13"/>
        <v/>
      </c>
      <c r="J84" s="96" t="str">
        <f t="shared" si="14"/>
        <v/>
      </c>
    </row>
    <row r="85" spans="1:10" x14ac:dyDescent="0.3">
      <c r="A85" s="89"/>
      <c r="B85" s="90" t="str">
        <f>IF(A85="","",VLOOKUP(A85,'Fixture List Individual Files'!$B$14:$F$63,2,FALSE))</f>
        <v/>
      </c>
      <c r="C85" s="91"/>
      <c r="D85" s="92" t="str">
        <f>IF(A85="","",VLOOKUP(A85,'Fixture List Individual Files'!$B$14:$F$63,3,FALSE))</f>
        <v/>
      </c>
      <c r="E85" s="92" t="str">
        <f t="shared" si="15"/>
        <v/>
      </c>
      <c r="F85" s="93" t="str">
        <f>IF(A85="","",VLOOKUP(A85,'Fixture List Individual Files'!$B$14:$F$63,4,FALSE))</f>
        <v/>
      </c>
      <c r="G85" s="94" t="str">
        <f>IF(A85="","",VLOOKUP(A85,'Fixture List Individual Files'!$B$14:$F$63,5,FALSE))</f>
        <v/>
      </c>
      <c r="H85" s="95" t="str">
        <f t="shared" si="12"/>
        <v/>
      </c>
      <c r="I85" s="96" t="str">
        <f t="shared" si="13"/>
        <v/>
      </c>
      <c r="J85" s="96" t="str">
        <f t="shared" si="14"/>
        <v/>
      </c>
    </row>
    <row r="86" spans="1:10" x14ac:dyDescent="0.3">
      <c r="A86" s="89"/>
      <c r="B86" s="90" t="str">
        <f>IF(A86="","",VLOOKUP(A86,'Fixture List Individual Files'!$B$14:$F$63,2,FALSE))</f>
        <v/>
      </c>
      <c r="C86" s="91"/>
      <c r="D86" s="92" t="str">
        <f>IF(A86="","",VLOOKUP(A86,'Fixture List Individual Files'!$B$14:$F$63,3,FALSE))</f>
        <v/>
      </c>
      <c r="E86" s="92" t="str">
        <f t="shared" si="15"/>
        <v/>
      </c>
      <c r="F86" s="93" t="str">
        <f>IF(A86="","",VLOOKUP(A86,'Fixture List Individual Files'!$B$14:$F$63,4,FALSE))</f>
        <v/>
      </c>
      <c r="G86" s="94" t="str">
        <f>IF(A86="","",VLOOKUP(A86,'Fixture List Individual Files'!$B$14:$F$63,5,FALSE))</f>
        <v/>
      </c>
      <c r="H86" s="95" t="str">
        <f t="shared" si="12"/>
        <v/>
      </c>
      <c r="I86" s="96" t="str">
        <f t="shared" si="13"/>
        <v/>
      </c>
      <c r="J86" s="96" t="str">
        <f t="shared" si="14"/>
        <v/>
      </c>
    </row>
    <row r="87" spans="1:10" x14ac:dyDescent="0.3">
      <c r="A87" s="89"/>
      <c r="B87" s="90" t="str">
        <f>IF(A87="","",VLOOKUP(A87,'Fixture List Individual Files'!$B$14:$F$63,2,FALSE))</f>
        <v/>
      </c>
      <c r="C87" s="91"/>
      <c r="D87" s="92" t="str">
        <f>IF(A87="","",VLOOKUP(A87,'Fixture List Individual Files'!$B$14:$F$63,3,FALSE))</f>
        <v/>
      </c>
      <c r="E87" s="92" t="str">
        <f t="shared" si="15"/>
        <v/>
      </c>
      <c r="F87" s="93" t="str">
        <f>IF(A87="","",VLOOKUP(A87,'Fixture List Individual Files'!$B$14:$F$63,4,FALSE))</f>
        <v/>
      </c>
      <c r="G87" s="94" t="str">
        <f>IF(A87="","",VLOOKUP(A87,'Fixture List Individual Files'!$B$14:$F$63,5,FALSE))</f>
        <v/>
      </c>
      <c r="H87" s="95" t="str">
        <f t="shared" si="12"/>
        <v/>
      </c>
      <c r="I87" s="96" t="str">
        <f t="shared" si="13"/>
        <v/>
      </c>
      <c r="J87" s="96" t="str">
        <f t="shared" si="14"/>
        <v/>
      </c>
    </row>
    <row r="88" spans="1:10" x14ac:dyDescent="0.3">
      <c r="A88" s="89"/>
      <c r="B88" s="90" t="str">
        <f>IF(A88="","",VLOOKUP(A88,'Fixture List Individual Files'!$B$14:$F$63,2,FALSE))</f>
        <v/>
      </c>
      <c r="C88" s="91"/>
      <c r="D88" s="92" t="str">
        <f>IF(A88="","",VLOOKUP(A88,'Fixture List Individual Files'!$B$14:$F$63,3,FALSE))</f>
        <v/>
      </c>
      <c r="E88" s="92" t="str">
        <f t="shared" si="15"/>
        <v/>
      </c>
      <c r="F88" s="93" t="str">
        <f>IF(A88="","",VLOOKUP(A88,'Fixture List Individual Files'!$B$14:$F$63,4,FALSE))</f>
        <v/>
      </c>
      <c r="G88" s="94" t="str">
        <f>IF(A88="","",VLOOKUP(A88,'Fixture List Individual Files'!$B$14:$F$63,5,FALSE))</f>
        <v/>
      </c>
      <c r="H88" s="95" t="str">
        <f t="shared" si="12"/>
        <v/>
      </c>
      <c r="I88" s="96" t="str">
        <f t="shared" si="13"/>
        <v/>
      </c>
      <c r="J88" s="96" t="str">
        <f t="shared" si="14"/>
        <v/>
      </c>
    </row>
    <row r="89" spans="1:10" x14ac:dyDescent="0.3">
      <c r="A89" s="89"/>
      <c r="B89" s="90" t="str">
        <f>IF(A89="","",VLOOKUP(A89,'Fixture List Individual Files'!$B$14:$F$63,2,FALSE))</f>
        <v/>
      </c>
      <c r="C89" s="91"/>
      <c r="D89" s="92" t="str">
        <f>IF(A89="","",VLOOKUP(A89,'Fixture List Individual Files'!$B$14:$F$63,3,FALSE))</f>
        <v/>
      </c>
      <c r="E89" s="92" t="str">
        <f t="shared" si="15"/>
        <v/>
      </c>
      <c r="F89" s="93" t="str">
        <f>IF(A89="","",VLOOKUP(A89,'Fixture List Individual Files'!$B$14:$F$63,4,FALSE))</f>
        <v/>
      </c>
      <c r="G89" s="94" t="str">
        <f>IF(A89="","",VLOOKUP(A89,'Fixture List Individual Files'!$B$14:$F$63,5,FALSE))</f>
        <v/>
      </c>
      <c r="H89" s="95" t="str">
        <f t="shared" si="12"/>
        <v/>
      </c>
      <c r="I89" s="96" t="str">
        <f t="shared" si="13"/>
        <v/>
      </c>
      <c r="J89" s="96" t="str">
        <f t="shared" si="14"/>
        <v/>
      </c>
    </row>
    <row r="90" spans="1:10" x14ac:dyDescent="0.3">
      <c r="A90" s="89"/>
      <c r="B90" s="90" t="str">
        <f>IF(A90="","",VLOOKUP(A90,'Fixture List Individual Files'!$B$14:$F$63,2,FALSE))</f>
        <v/>
      </c>
      <c r="C90" s="91"/>
      <c r="D90" s="92" t="str">
        <f>IF(A90="","",VLOOKUP(A90,'Fixture List Individual Files'!$B$14:$F$63,3,FALSE))</f>
        <v/>
      </c>
      <c r="E90" s="92" t="str">
        <f t="shared" si="15"/>
        <v/>
      </c>
      <c r="F90" s="93" t="str">
        <f>IF(A90="","",VLOOKUP(A90,'Fixture List Individual Files'!$B$14:$F$63,4,FALSE))</f>
        <v/>
      </c>
      <c r="G90" s="94" t="str">
        <f>IF(A90="","",VLOOKUP(A90,'Fixture List Individual Files'!$B$14:$F$63,5,FALSE))</f>
        <v/>
      </c>
      <c r="H90" s="95" t="str">
        <f t="shared" si="12"/>
        <v/>
      </c>
      <c r="I90" s="96" t="str">
        <f t="shared" si="13"/>
        <v/>
      </c>
      <c r="J90" s="96" t="str">
        <f t="shared" si="14"/>
        <v/>
      </c>
    </row>
    <row r="91" spans="1:10" x14ac:dyDescent="0.3">
      <c r="A91" s="89"/>
      <c r="B91" s="90" t="str">
        <f>IF(A91="","",VLOOKUP(A91,'Fixture List Individual Files'!$B$14:$F$63,2,FALSE))</f>
        <v/>
      </c>
      <c r="C91" s="91"/>
      <c r="D91" s="92" t="str">
        <f>IF(A91="","",VLOOKUP(A91,'Fixture List Individual Files'!$B$14:$F$63,3,FALSE))</f>
        <v/>
      </c>
      <c r="E91" s="92" t="str">
        <f t="shared" si="15"/>
        <v/>
      </c>
      <c r="F91" s="93" t="str">
        <f>IF(A91="","",VLOOKUP(A91,'Fixture List Individual Files'!$B$14:$F$63,4,FALSE))</f>
        <v/>
      </c>
      <c r="G91" s="94" t="str">
        <f>IF(A91="","",VLOOKUP(A91,'Fixture List Individual Files'!$B$14:$F$63,5,FALSE))</f>
        <v/>
      </c>
      <c r="H91" s="95" t="str">
        <f t="shared" si="12"/>
        <v/>
      </c>
      <c r="I91" s="96" t="str">
        <f t="shared" si="13"/>
        <v/>
      </c>
      <c r="J91" s="96" t="str">
        <f t="shared" si="14"/>
        <v/>
      </c>
    </row>
    <row r="92" spans="1:10" x14ac:dyDescent="0.3">
      <c r="A92" s="89"/>
      <c r="B92" s="90" t="str">
        <f>IF(A92="","",VLOOKUP(A92,'Fixture List Individual Files'!$B$14:$F$63,2,FALSE))</f>
        <v/>
      </c>
      <c r="C92" s="97"/>
      <c r="D92" s="92" t="str">
        <f>IF(A92="","",VLOOKUP(A92,'Fixture List Individual Files'!$B$14:$F$63,3,FALSE))</f>
        <v/>
      </c>
      <c r="E92" s="92" t="str">
        <f t="shared" si="15"/>
        <v/>
      </c>
      <c r="F92" s="93" t="str">
        <f>IF(A92="","",VLOOKUP(A92,'Fixture List Individual Files'!$B$14:$F$63,4,FALSE))</f>
        <v/>
      </c>
      <c r="G92" s="94" t="str">
        <f>IF(A92="","",VLOOKUP(A92,'Fixture List Individual Files'!$B$14:$F$63,5,FALSE))</f>
        <v/>
      </c>
      <c r="H92" s="95" t="str">
        <f t="shared" si="12"/>
        <v/>
      </c>
      <c r="I92" s="96" t="str">
        <f t="shared" si="13"/>
        <v/>
      </c>
      <c r="J92" s="96" t="str">
        <f t="shared" si="14"/>
        <v/>
      </c>
    </row>
    <row r="93" spans="1:10" x14ac:dyDescent="0.3">
      <c r="A93" s="89"/>
      <c r="B93" s="90" t="str">
        <f>IF(A93="","",VLOOKUP(A93,'Fixture List Individual Files'!$B$14:$F$63,2,FALSE))</f>
        <v/>
      </c>
      <c r="C93" s="98"/>
      <c r="D93" s="92" t="str">
        <f>IF(A93="","",VLOOKUP(A93,'Fixture List Individual Files'!$B$14:$F$63,3,FALSE))</f>
        <v/>
      </c>
      <c r="E93" s="92" t="str">
        <f t="shared" si="15"/>
        <v/>
      </c>
      <c r="F93" s="93" t="str">
        <f>IF(A93="","",VLOOKUP(A93,'Fixture List Individual Files'!$B$14:$F$63,4,FALSE))</f>
        <v/>
      </c>
      <c r="G93" s="94" t="str">
        <f>IF(A93="","",VLOOKUP(A93,'Fixture List Individual Files'!$B$14:$F$63,5,FALSE))</f>
        <v/>
      </c>
      <c r="H93" s="95" t="str">
        <f t="shared" si="12"/>
        <v/>
      </c>
      <c r="I93" s="96" t="str">
        <f t="shared" si="13"/>
        <v/>
      </c>
      <c r="J93" s="96" t="str">
        <f t="shared" si="14"/>
        <v/>
      </c>
    </row>
    <row r="94" spans="1:10" x14ac:dyDescent="0.3">
      <c r="A94" s="89"/>
      <c r="B94" s="90" t="str">
        <f>IF(A94="","",VLOOKUP(A94,'Fixture List Individual Files'!$B$14:$F$63,2,FALSE))</f>
        <v/>
      </c>
      <c r="C94" s="98"/>
      <c r="D94" s="92" t="str">
        <f>IF(A94="","",VLOOKUP(A94,'Fixture List Individual Files'!$B$14:$F$63,3,FALSE))</f>
        <v/>
      </c>
      <c r="E94" s="92" t="str">
        <f t="shared" si="15"/>
        <v/>
      </c>
      <c r="F94" s="93" t="str">
        <f>IF(A94="","",VLOOKUP(A94,'Fixture List Individual Files'!$B$14:$F$63,4,FALSE))</f>
        <v/>
      </c>
      <c r="G94" s="94" t="str">
        <f>IF(A94="","",VLOOKUP(A94,'Fixture List Individual Files'!$B$14:$F$63,5,FALSE))</f>
        <v/>
      </c>
      <c r="H94" s="95" t="str">
        <f t="shared" si="12"/>
        <v/>
      </c>
      <c r="I94" s="96" t="str">
        <f t="shared" si="13"/>
        <v/>
      </c>
      <c r="J94" s="96" t="str">
        <f t="shared" si="14"/>
        <v/>
      </c>
    </row>
    <row r="95" spans="1:10" x14ac:dyDescent="0.3">
      <c r="A95" s="90"/>
      <c r="B95" s="292" t="s">
        <v>299</v>
      </c>
      <c r="C95" s="293">
        <f>SUM(C59:C94)</f>
        <v>0</v>
      </c>
      <c r="D95" s="293"/>
      <c r="E95" s="293">
        <f>SUM(E59:E94)</f>
        <v>0</v>
      </c>
      <c r="F95" s="290">
        <f>SUMIF(F59:F94,"Yes",E59:E94)</f>
        <v>0</v>
      </c>
      <c r="G95" s="217"/>
      <c r="H95" s="289">
        <f>SUM(H59:H94)</f>
        <v>0</v>
      </c>
      <c r="I95" s="290">
        <f t="shared" ref="I95:J95" si="16">SUM(I59:I94)</f>
        <v>0</v>
      </c>
      <c r="J95" s="290">
        <f t="shared" si="16"/>
        <v>0</v>
      </c>
    </row>
    <row r="97" spans="1:10" x14ac:dyDescent="0.3">
      <c r="A97" s="400" t="s">
        <v>97</v>
      </c>
      <c r="B97" s="400"/>
      <c r="C97" s="400"/>
      <c r="D97" s="400"/>
      <c r="E97" s="400"/>
      <c r="F97" s="103" t="s">
        <v>287</v>
      </c>
      <c r="G97" s="104"/>
      <c r="J97" s="105" t="e">
        <f>IF(VLOOKUP(A97,'Start Here!'!$N$46:$Q$70,4,FALSE)=0,VLOOKUP(Facility_Type,Admin_Lists!$A$63:$B$66,2,FALSE),VLOOKUP(A97,'Start Here!'!$N$46:$Q$70,4,FALSE))</f>
        <v>#N/A</v>
      </c>
    </row>
    <row r="98" spans="1:10" ht="17.25" thickBot="1" x14ac:dyDescent="0.35">
      <c r="A98" s="106" t="s">
        <v>288</v>
      </c>
      <c r="B98" s="107"/>
      <c r="C98" s="108"/>
      <c r="D98" s="109"/>
      <c r="E98" s="109" t="str">
        <f>IFERROR(VLOOKUP(B98,Admin_Lists!$A$9:$B$49,2,FALSE),"")</f>
        <v/>
      </c>
      <c r="F98" s="110" t="s">
        <v>289</v>
      </c>
      <c r="H98" s="111"/>
      <c r="I98" s="111"/>
      <c r="J98" s="112">
        <f>VLOOKUP(A97,'Start Here!'!$N$46:$O$70,2,FALSE)</f>
        <v>0</v>
      </c>
    </row>
    <row r="99" spans="1:10" ht="17.25" x14ac:dyDescent="0.3">
      <c r="A99" s="113"/>
      <c r="B99" s="401" t="str">
        <f>"Area Description: "&amp;'Sq. Ft. Area Individual Files'!D13</f>
        <v xml:space="preserve">Area Description: </v>
      </c>
      <c r="C99" s="401"/>
      <c r="D99" s="401"/>
      <c r="E99" s="401"/>
      <c r="F99" s="120" t="s">
        <v>290</v>
      </c>
      <c r="G99" s="116">
        <f>'Sq. Ft. Area Individual Files'!C13</f>
        <v>0</v>
      </c>
    </row>
    <row r="100" spans="1:10" x14ac:dyDescent="0.3">
      <c r="A100" s="397" t="s">
        <v>260</v>
      </c>
      <c r="B100" s="395" t="s">
        <v>268</v>
      </c>
      <c r="C100" s="395" t="s">
        <v>269</v>
      </c>
      <c r="D100" s="395" t="s">
        <v>262</v>
      </c>
      <c r="E100" s="395" t="s">
        <v>291</v>
      </c>
      <c r="F100" s="395" t="s">
        <v>292</v>
      </c>
      <c r="G100" s="397" t="s">
        <v>264</v>
      </c>
      <c r="H100" s="399" t="s">
        <v>293</v>
      </c>
      <c r="I100" s="399"/>
      <c r="J100" s="399"/>
    </row>
    <row r="101" spans="1:10" ht="25.5" x14ac:dyDescent="0.3">
      <c r="A101" s="398"/>
      <c r="B101" s="396"/>
      <c r="C101" s="396"/>
      <c r="D101" s="396"/>
      <c r="E101" s="396"/>
      <c r="F101" s="396"/>
      <c r="G101" s="398"/>
      <c r="H101" s="118" t="s">
        <v>294</v>
      </c>
      <c r="I101" s="118" t="s">
        <v>295</v>
      </c>
      <c r="J101" s="118" t="s">
        <v>296</v>
      </c>
    </row>
    <row r="102" spans="1:10" x14ac:dyDescent="0.3">
      <c r="A102" s="89"/>
      <c r="B102" s="90" t="str">
        <f>IF(A102="","",VLOOKUP(A102,'Fixture List Individual Files'!$B$14:$F$63,2,FALSE))</f>
        <v/>
      </c>
      <c r="C102" s="91"/>
      <c r="D102" s="92" t="str">
        <f>IF(A102="","",VLOOKUP(A102,'Fixture List Individual Files'!$B$14:$F$63,3,FALSE))</f>
        <v/>
      </c>
      <c r="E102" s="92" t="str">
        <f>IF(D102="","",C102*D102)</f>
        <v/>
      </c>
      <c r="F102" s="93" t="str">
        <f>IF(A102="","",VLOOKUP(A102,'Fixture List Individual Files'!$B$14:$F$63,4,FALSE))</f>
        <v/>
      </c>
      <c r="G102" s="94" t="str">
        <f>IF(A102="","",VLOOKUP(A102,'Fixture List Individual Files'!$B$14:$F$63,5,FALSE))</f>
        <v/>
      </c>
      <c r="H102" s="95" t="str">
        <f t="shared" ref="H102:H137" si="17">IF(AND(F102="Yes",Facility_Type="Commercial"),(SFE_Commercial-SFBASE_Commercial)*E102/1000*$J$98,IF(AND(F102="Yes",Facility_Type="Industrial",G102="Non-High Bay"),(SFE_Industrial-SFBASE_Industrial)*E102/1000*$J$98,IF(AND(F102="Yes",Facility_Type="Schools &amp; Government",G102="Non-High Bay"),((SFE_SG-SFBASE_SG)*E102/1000*$J$98),"")))</f>
        <v/>
      </c>
      <c r="I102" s="96" t="str">
        <f t="shared" ref="I102:I137" si="18">IF(AND(F102="Yes",Facility_Type="Commercial"),(SFE_Commercial-SFBASE_Commercial)*E102/1000*$J$97,IF(AND(F102="Yes",Facility_Type="Industrial",G102="Non-High Bay"),(SFE_Industrial-SFBASE_Industrial)*E102/1000*$J$97,IF(AND(F102="Yes",Facility_Type="Schools &amp; Government",G102="Non-High Bay"),((SFE_SG-SFBASE_SG)*E102/1000*$J$97),"")))</f>
        <v/>
      </c>
      <c r="J102" s="96" t="str">
        <f t="shared" ref="J102:J137" si="19">IFERROR(I102*EUL_for_NLC,"")</f>
        <v/>
      </c>
    </row>
    <row r="103" spans="1:10" x14ac:dyDescent="0.3">
      <c r="A103" s="89"/>
      <c r="B103" s="90" t="str">
        <f>IF(A103="","",VLOOKUP(A103,'Fixture List Individual Files'!$B$14:$F$63,2,FALSE))</f>
        <v/>
      </c>
      <c r="C103" s="91"/>
      <c r="D103" s="92" t="str">
        <f>IF(A103="","",VLOOKUP(A103,'Fixture List Individual Files'!$B$14:$F$63,3,FALSE))</f>
        <v/>
      </c>
      <c r="E103" s="92" t="str">
        <f t="shared" ref="E103:E137" si="20">IF(D103="","",C103*D103)</f>
        <v/>
      </c>
      <c r="F103" s="93" t="str">
        <f>IF(A103="","",VLOOKUP(A103,'Fixture List Individual Files'!$B$14:$F$63,4,FALSE))</f>
        <v/>
      </c>
      <c r="G103" s="94" t="str">
        <f>IF(A103="","",VLOOKUP(A103,'Fixture List Individual Files'!$B$14:$F$63,5,FALSE))</f>
        <v/>
      </c>
      <c r="H103" s="95" t="str">
        <f t="shared" si="17"/>
        <v/>
      </c>
      <c r="I103" s="96" t="str">
        <f t="shared" si="18"/>
        <v/>
      </c>
      <c r="J103" s="96" t="str">
        <f t="shared" si="19"/>
        <v/>
      </c>
    </row>
    <row r="104" spans="1:10" x14ac:dyDescent="0.3">
      <c r="A104" s="89"/>
      <c r="B104" s="90" t="str">
        <f>IF(A104="","",VLOOKUP(A104,'Fixture List Individual Files'!$B$14:$F$63,2,FALSE))</f>
        <v/>
      </c>
      <c r="C104" s="91"/>
      <c r="D104" s="92" t="str">
        <f>IF(A104="","",VLOOKUP(A104,'Fixture List Individual Files'!$B$14:$F$63,3,FALSE))</f>
        <v/>
      </c>
      <c r="E104" s="92" t="str">
        <f t="shared" si="20"/>
        <v/>
      </c>
      <c r="F104" s="93" t="str">
        <f>IF(A104="","",VLOOKUP(A104,'Fixture List Individual Files'!$B$14:$F$63,4,FALSE))</f>
        <v/>
      </c>
      <c r="G104" s="94" t="str">
        <f>IF(A104="","",VLOOKUP(A104,'Fixture List Individual Files'!$B$14:$F$63,5,FALSE))</f>
        <v/>
      </c>
      <c r="H104" s="95" t="str">
        <f t="shared" si="17"/>
        <v/>
      </c>
      <c r="I104" s="96" t="str">
        <f t="shared" si="18"/>
        <v/>
      </c>
      <c r="J104" s="96" t="str">
        <f t="shared" si="19"/>
        <v/>
      </c>
    </row>
    <row r="105" spans="1:10" x14ac:dyDescent="0.3">
      <c r="A105" s="89"/>
      <c r="B105" s="90" t="str">
        <f>IF(A105="","",VLOOKUP(A105,'Fixture List Individual Files'!$B$14:$F$63,2,FALSE))</f>
        <v/>
      </c>
      <c r="C105" s="91"/>
      <c r="D105" s="92" t="str">
        <f>IF(A105="","",VLOOKUP(A105,'Fixture List Individual Files'!$B$14:$F$63,3,FALSE))</f>
        <v/>
      </c>
      <c r="E105" s="92" t="str">
        <f t="shared" si="20"/>
        <v/>
      </c>
      <c r="F105" s="93" t="str">
        <f>IF(A105="","",VLOOKUP(A105,'Fixture List Individual Files'!$B$14:$F$63,4,FALSE))</f>
        <v/>
      </c>
      <c r="G105" s="94" t="str">
        <f>IF(A105="","",VLOOKUP(A105,'Fixture List Individual Files'!$B$14:$F$63,5,FALSE))</f>
        <v/>
      </c>
      <c r="H105" s="95" t="str">
        <f t="shared" si="17"/>
        <v/>
      </c>
      <c r="I105" s="96" t="str">
        <f t="shared" si="18"/>
        <v/>
      </c>
      <c r="J105" s="96" t="str">
        <f t="shared" si="19"/>
        <v/>
      </c>
    </row>
    <row r="106" spans="1:10" x14ac:dyDescent="0.3">
      <c r="A106" s="89"/>
      <c r="B106" s="90" t="str">
        <f>IF(A106="","",VLOOKUP(A106,'Fixture List Individual Files'!$B$14:$F$63,2,FALSE))</f>
        <v/>
      </c>
      <c r="C106" s="91"/>
      <c r="D106" s="92" t="str">
        <f>IF(A106="","",VLOOKUP(A106,'Fixture List Individual Files'!$B$14:$F$63,3,FALSE))</f>
        <v/>
      </c>
      <c r="E106" s="92" t="str">
        <f t="shared" si="20"/>
        <v/>
      </c>
      <c r="F106" s="93" t="str">
        <f>IF(A106="","",VLOOKUP(A106,'Fixture List Individual Files'!$B$14:$F$63,4,FALSE))</f>
        <v/>
      </c>
      <c r="G106" s="94" t="str">
        <f>IF(A106="","",VLOOKUP(A106,'Fixture List Individual Files'!$B$14:$F$63,5,FALSE))</f>
        <v/>
      </c>
      <c r="H106" s="95" t="str">
        <f t="shared" si="17"/>
        <v/>
      </c>
      <c r="I106" s="96" t="str">
        <f t="shared" si="18"/>
        <v/>
      </c>
      <c r="J106" s="96" t="str">
        <f t="shared" si="19"/>
        <v/>
      </c>
    </row>
    <row r="107" spans="1:10" x14ac:dyDescent="0.3">
      <c r="A107" s="89"/>
      <c r="B107" s="90" t="str">
        <f>IF(A107="","",VLOOKUP(A107,'Fixture List Individual Files'!$B$14:$F$63,2,FALSE))</f>
        <v/>
      </c>
      <c r="C107" s="91"/>
      <c r="D107" s="92" t="str">
        <f>IF(A107="","",VLOOKUP(A107,'Fixture List Individual Files'!$B$14:$F$63,3,FALSE))</f>
        <v/>
      </c>
      <c r="E107" s="92" t="str">
        <f t="shared" si="20"/>
        <v/>
      </c>
      <c r="F107" s="93" t="str">
        <f>IF(A107="","",VLOOKUP(A107,'Fixture List Individual Files'!$B$14:$F$63,4,FALSE))</f>
        <v/>
      </c>
      <c r="G107" s="94" t="str">
        <f>IF(A107="","",VLOOKUP(A107,'Fixture List Individual Files'!$B$14:$F$63,5,FALSE))</f>
        <v/>
      </c>
      <c r="H107" s="95" t="str">
        <f t="shared" si="17"/>
        <v/>
      </c>
      <c r="I107" s="96" t="str">
        <f t="shared" si="18"/>
        <v/>
      </c>
      <c r="J107" s="96" t="str">
        <f t="shared" si="19"/>
        <v/>
      </c>
    </row>
    <row r="108" spans="1:10" x14ac:dyDescent="0.3">
      <c r="A108" s="89"/>
      <c r="B108" s="90" t="str">
        <f>IF(A108="","",VLOOKUP(A108,'Fixture List Individual Files'!$B$14:$F$63,2,FALSE))</f>
        <v/>
      </c>
      <c r="C108" s="91"/>
      <c r="D108" s="92" t="str">
        <f>IF(A108="","",VLOOKUP(A108,'Fixture List Individual Files'!$B$14:$F$63,3,FALSE))</f>
        <v/>
      </c>
      <c r="E108" s="92" t="str">
        <f t="shared" si="20"/>
        <v/>
      </c>
      <c r="F108" s="93" t="str">
        <f>IF(A108="","",VLOOKUP(A108,'Fixture List Individual Files'!$B$14:$F$63,4,FALSE))</f>
        <v/>
      </c>
      <c r="G108" s="94" t="str">
        <f>IF(A108="","",VLOOKUP(A108,'Fixture List Individual Files'!$B$14:$F$63,5,FALSE))</f>
        <v/>
      </c>
      <c r="H108" s="95" t="str">
        <f t="shared" si="17"/>
        <v/>
      </c>
      <c r="I108" s="96" t="str">
        <f t="shared" si="18"/>
        <v/>
      </c>
      <c r="J108" s="96" t="str">
        <f t="shared" si="19"/>
        <v/>
      </c>
    </row>
    <row r="109" spans="1:10" x14ac:dyDescent="0.3">
      <c r="A109" s="89"/>
      <c r="B109" s="90" t="str">
        <f>IF(A109="","",VLOOKUP(A109,'Fixture List Individual Files'!$B$14:$F$63,2,FALSE))</f>
        <v/>
      </c>
      <c r="C109" s="91"/>
      <c r="D109" s="92" t="str">
        <f>IF(A109="","",VLOOKUP(A109,'Fixture List Individual Files'!$B$14:$F$63,3,FALSE))</f>
        <v/>
      </c>
      <c r="E109" s="92" t="str">
        <f t="shared" si="20"/>
        <v/>
      </c>
      <c r="F109" s="93" t="str">
        <f>IF(A109="","",VLOOKUP(A109,'Fixture List Individual Files'!$B$14:$F$63,4,FALSE))</f>
        <v/>
      </c>
      <c r="G109" s="94" t="str">
        <f>IF(A109="","",VLOOKUP(A109,'Fixture List Individual Files'!$B$14:$F$63,5,FALSE))</f>
        <v/>
      </c>
      <c r="H109" s="95" t="str">
        <f t="shared" si="17"/>
        <v/>
      </c>
      <c r="I109" s="96" t="str">
        <f t="shared" si="18"/>
        <v/>
      </c>
      <c r="J109" s="96" t="str">
        <f t="shared" si="19"/>
        <v/>
      </c>
    </row>
    <row r="110" spans="1:10" x14ac:dyDescent="0.3">
      <c r="A110" s="89"/>
      <c r="B110" s="90" t="str">
        <f>IF(A110="","",VLOOKUP(A110,'Fixture List Individual Files'!$B$14:$F$63,2,FALSE))</f>
        <v/>
      </c>
      <c r="C110" s="91"/>
      <c r="D110" s="92" t="str">
        <f>IF(A110="","",VLOOKUP(A110,'Fixture List Individual Files'!$B$14:$F$63,3,FALSE))</f>
        <v/>
      </c>
      <c r="E110" s="92" t="str">
        <f t="shared" si="20"/>
        <v/>
      </c>
      <c r="F110" s="93" t="str">
        <f>IF(A110="","",VLOOKUP(A110,'Fixture List Individual Files'!$B$14:$F$63,4,FALSE))</f>
        <v/>
      </c>
      <c r="G110" s="94" t="str">
        <f>IF(A110="","",VLOOKUP(A110,'Fixture List Individual Files'!$B$14:$F$63,5,FALSE))</f>
        <v/>
      </c>
      <c r="H110" s="95" t="str">
        <f t="shared" si="17"/>
        <v/>
      </c>
      <c r="I110" s="96" t="str">
        <f t="shared" si="18"/>
        <v/>
      </c>
      <c r="J110" s="96" t="str">
        <f t="shared" si="19"/>
        <v/>
      </c>
    </row>
    <row r="111" spans="1:10" x14ac:dyDescent="0.3">
      <c r="A111" s="89"/>
      <c r="B111" s="90" t="str">
        <f>IF(A111="","",VLOOKUP(A111,'Fixture List Individual Files'!$B$14:$F$63,2,FALSE))</f>
        <v/>
      </c>
      <c r="C111" s="91"/>
      <c r="D111" s="92" t="str">
        <f>IF(A111="","",VLOOKUP(A111,'Fixture List Individual Files'!$B$14:$F$63,3,FALSE))</f>
        <v/>
      </c>
      <c r="E111" s="92" t="str">
        <f t="shared" si="20"/>
        <v/>
      </c>
      <c r="F111" s="93" t="str">
        <f>IF(A111="","",VLOOKUP(A111,'Fixture List Individual Files'!$B$14:$F$63,4,FALSE))</f>
        <v/>
      </c>
      <c r="G111" s="94" t="str">
        <f>IF(A111="","",VLOOKUP(A111,'Fixture List Individual Files'!$B$14:$F$63,5,FALSE))</f>
        <v/>
      </c>
      <c r="H111" s="95" t="str">
        <f t="shared" si="17"/>
        <v/>
      </c>
      <c r="I111" s="96" t="str">
        <f t="shared" si="18"/>
        <v/>
      </c>
      <c r="J111" s="96" t="str">
        <f t="shared" si="19"/>
        <v/>
      </c>
    </row>
    <row r="112" spans="1:10" x14ac:dyDescent="0.3">
      <c r="A112" s="89"/>
      <c r="B112" s="90" t="str">
        <f>IF(A112="","",VLOOKUP(A112,'Fixture List Individual Files'!$B$14:$F$63,2,FALSE))</f>
        <v/>
      </c>
      <c r="C112" s="91"/>
      <c r="D112" s="92" t="str">
        <f>IF(A112="","",VLOOKUP(A112,'Fixture List Individual Files'!$B$14:$F$63,3,FALSE))</f>
        <v/>
      </c>
      <c r="E112" s="92" t="str">
        <f t="shared" si="20"/>
        <v/>
      </c>
      <c r="F112" s="93" t="str">
        <f>IF(A112="","",VLOOKUP(A112,'Fixture List Individual Files'!$B$14:$F$63,4,FALSE))</f>
        <v/>
      </c>
      <c r="G112" s="94" t="str">
        <f>IF(A112="","",VLOOKUP(A112,'Fixture List Individual Files'!$B$14:$F$63,5,FALSE))</f>
        <v/>
      </c>
      <c r="H112" s="95" t="str">
        <f t="shared" si="17"/>
        <v/>
      </c>
      <c r="I112" s="96" t="str">
        <f t="shared" si="18"/>
        <v/>
      </c>
      <c r="J112" s="96" t="str">
        <f t="shared" si="19"/>
        <v/>
      </c>
    </row>
    <row r="113" spans="1:10" x14ac:dyDescent="0.3">
      <c r="A113" s="89"/>
      <c r="B113" s="90" t="str">
        <f>IF(A113="","",VLOOKUP(A113,'Fixture List Individual Files'!$B$14:$F$63,2,FALSE))</f>
        <v/>
      </c>
      <c r="C113" s="91"/>
      <c r="D113" s="92" t="str">
        <f>IF(A113="","",VLOOKUP(A113,'Fixture List Individual Files'!$B$14:$F$63,3,FALSE))</f>
        <v/>
      </c>
      <c r="E113" s="92" t="str">
        <f t="shared" si="20"/>
        <v/>
      </c>
      <c r="F113" s="93" t="str">
        <f>IF(A113="","",VLOOKUP(A113,'Fixture List Individual Files'!$B$14:$F$63,4,FALSE))</f>
        <v/>
      </c>
      <c r="G113" s="94" t="str">
        <f>IF(A113="","",VLOOKUP(A113,'Fixture List Individual Files'!$B$14:$F$63,5,FALSE))</f>
        <v/>
      </c>
      <c r="H113" s="95" t="str">
        <f t="shared" si="17"/>
        <v/>
      </c>
      <c r="I113" s="96" t="str">
        <f t="shared" si="18"/>
        <v/>
      </c>
      <c r="J113" s="96" t="str">
        <f t="shared" si="19"/>
        <v/>
      </c>
    </row>
    <row r="114" spans="1:10" x14ac:dyDescent="0.3">
      <c r="A114" s="89"/>
      <c r="B114" s="90" t="str">
        <f>IF(A114="","",VLOOKUP(A114,'Fixture List Individual Files'!$B$14:$F$63,2,FALSE))</f>
        <v/>
      </c>
      <c r="C114" s="91"/>
      <c r="D114" s="92" t="str">
        <f>IF(A114="","",VLOOKUP(A114,'Fixture List Individual Files'!$B$14:$F$63,3,FALSE))</f>
        <v/>
      </c>
      <c r="E114" s="92" t="str">
        <f t="shared" si="20"/>
        <v/>
      </c>
      <c r="F114" s="93" t="str">
        <f>IF(A114="","",VLOOKUP(A114,'Fixture List Individual Files'!$B$14:$F$63,4,FALSE))</f>
        <v/>
      </c>
      <c r="G114" s="94" t="str">
        <f>IF(A114="","",VLOOKUP(A114,'Fixture List Individual Files'!$B$14:$F$63,5,FALSE))</f>
        <v/>
      </c>
      <c r="H114" s="95" t="str">
        <f t="shared" si="17"/>
        <v/>
      </c>
      <c r="I114" s="96" t="str">
        <f t="shared" si="18"/>
        <v/>
      </c>
      <c r="J114" s="96" t="str">
        <f t="shared" si="19"/>
        <v/>
      </c>
    </row>
    <row r="115" spans="1:10" x14ac:dyDescent="0.3">
      <c r="A115" s="89"/>
      <c r="B115" s="90" t="str">
        <f>IF(A115="","",VLOOKUP(A115,'Fixture List Individual Files'!$B$14:$F$63,2,FALSE))</f>
        <v/>
      </c>
      <c r="C115" s="91"/>
      <c r="D115" s="92" t="str">
        <f>IF(A115="","",VLOOKUP(A115,'Fixture List Individual Files'!$B$14:$F$63,3,FALSE))</f>
        <v/>
      </c>
      <c r="E115" s="92" t="str">
        <f t="shared" si="20"/>
        <v/>
      </c>
      <c r="F115" s="93" t="str">
        <f>IF(A115="","",VLOOKUP(A115,'Fixture List Individual Files'!$B$14:$F$63,4,FALSE))</f>
        <v/>
      </c>
      <c r="G115" s="94" t="str">
        <f>IF(A115="","",VLOOKUP(A115,'Fixture List Individual Files'!$B$14:$F$63,5,FALSE))</f>
        <v/>
      </c>
      <c r="H115" s="95" t="str">
        <f t="shared" si="17"/>
        <v/>
      </c>
      <c r="I115" s="96" t="str">
        <f t="shared" si="18"/>
        <v/>
      </c>
      <c r="J115" s="96" t="str">
        <f t="shared" si="19"/>
        <v/>
      </c>
    </row>
    <row r="116" spans="1:10" x14ac:dyDescent="0.3">
      <c r="A116" s="89"/>
      <c r="B116" s="90" t="str">
        <f>IF(A116="","",VLOOKUP(A116,'Fixture List Individual Files'!$B$14:$F$63,2,FALSE))</f>
        <v/>
      </c>
      <c r="C116" s="91"/>
      <c r="D116" s="92" t="str">
        <f>IF(A116="","",VLOOKUP(A116,'Fixture List Individual Files'!$B$14:$F$63,3,FALSE))</f>
        <v/>
      </c>
      <c r="E116" s="92" t="str">
        <f t="shared" si="20"/>
        <v/>
      </c>
      <c r="F116" s="93" t="str">
        <f>IF(A116="","",VLOOKUP(A116,'Fixture List Individual Files'!$B$14:$F$63,4,FALSE))</f>
        <v/>
      </c>
      <c r="G116" s="94" t="str">
        <f>IF(A116="","",VLOOKUP(A116,'Fixture List Individual Files'!$B$14:$F$63,5,FALSE))</f>
        <v/>
      </c>
      <c r="H116" s="95" t="str">
        <f t="shared" si="17"/>
        <v/>
      </c>
      <c r="I116" s="96" t="str">
        <f t="shared" si="18"/>
        <v/>
      </c>
      <c r="J116" s="96" t="str">
        <f t="shared" si="19"/>
        <v/>
      </c>
    </row>
    <row r="117" spans="1:10" x14ac:dyDescent="0.3">
      <c r="A117" s="89"/>
      <c r="B117" s="90" t="str">
        <f>IF(A117="","",VLOOKUP(A117,'Fixture List Individual Files'!$B$14:$F$63,2,FALSE))</f>
        <v/>
      </c>
      <c r="C117" s="91"/>
      <c r="D117" s="92" t="str">
        <f>IF(A117="","",VLOOKUP(A117,'Fixture List Individual Files'!$B$14:$F$63,3,FALSE))</f>
        <v/>
      </c>
      <c r="E117" s="92" t="str">
        <f t="shared" si="20"/>
        <v/>
      </c>
      <c r="F117" s="93" t="str">
        <f>IF(A117="","",VLOOKUP(A117,'Fixture List Individual Files'!$B$14:$F$63,4,FALSE))</f>
        <v/>
      </c>
      <c r="G117" s="94" t="str">
        <f>IF(A117="","",VLOOKUP(A117,'Fixture List Individual Files'!$B$14:$F$63,5,FALSE))</f>
        <v/>
      </c>
      <c r="H117" s="95" t="str">
        <f t="shared" si="17"/>
        <v/>
      </c>
      <c r="I117" s="96" t="str">
        <f t="shared" si="18"/>
        <v/>
      </c>
      <c r="J117" s="96" t="str">
        <f t="shared" si="19"/>
        <v/>
      </c>
    </row>
    <row r="118" spans="1:10" x14ac:dyDescent="0.3">
      <c r="A118" s="89"/>
      <c r="B118" s="90" t="str">
        <f>IF(A118="","",VLOOKUP(A118,'Fixture List Individual Files'!$B$14:$F$63,2,FALSE))</f>
        <v/>
      </c>
      <c r="C118" s="91"/>
      <c r="D118" s="92" t="str">
        <f>IF(A118="","",VLOOKUP(A118,'Fixture List Individual Files'!$B$14:$F$63,3,FALSE))</f>
        <v/>
      </c>
      <c r="E118" s="92" t="str">
        <f t="shared" si="20"/>
        <v/>
      </c>
      <c r="F118" s="93" t="str">
        <f>IF(A118="","",VLOOKUP(A118,'Fixture List Individual Files'!$B$14:$F$63,4,FALSE))</f>
        <v/>
      </c>
      <c r="G118" s="94" t="str">
        <f>IF(A118="","",VLOOKUP(A118,'Fixture List Individual Files'!$B$14:$F$63,5,FALSE))</f>
        <v/>
      </c>
      <c r="H118" s="95" t="str">
        <f t="shared" si="17"/>
        <v/>
      </c>
      <c r="I118" s="96" t="str">
        <f t="shared" si="18"/>
        <v/>
      </c>
      <c r="J118" s="96" t="str">
        <f t="shared" si="19"/>
        <v/>
      </c>
    </row>
    <row r="119" spans="1:10" x14ac:dyDescent="0.3">
      <c r="A119" s="89"/>
      <c r="B119" s="90" t="str">
        <f>IF(A119="","",VLOOKUP(A119,'Fixture List Individual Files'!$B$14:$F$63,2,FALSE))</f>
        <v/>
      </c>
      <c r="C119" s="91"/>
      <c r="D119" s="92" t="str">
        <f>IF(A119="","",VLOOKUP(A119,'Fixture List Individual Files'!$B$14:$F$63,3,FALSE))</f>
        <v/>
      </c>
      <c r="E119" s="92" t="str">
        <f t="shared" si="20"/>
        <v/>
      </c>
      <c r="F119" s="93" t="str">
        <f>IF(A119="","",VLOOKUP(A119,'Fixture List Individual Files'!$B$14:$F$63,4,FALSE))</f>
        <v/>
      </c>
      <c r="G119" s="94" t="str">
        <f>IF(A119="","",VLOOKUP(A119,'Fixture List Individual Files'!$B$14:$F$63,5,FALSE))</f>
        <v/>
      </c>
      <c r="H119" s="95" t="str">
        <f t="shared" si="17"/>
        <v/>
      </c>
      <c r="I119" s="96" t="str">
        <f t="shared" si="18"/>
        <v/>
      </c>
      <c r="J119" s="96" t="str">
        <f t="shared" si="19"/>
        <v/>
      </c>
    </row>
    <row r="120" spans="1:10" x14ac:dyDescent="0.3">
      <c r="A120" s="89"/>
      <c r="B120" s="90" t="str">
        <f>IF(A120="","",VLOOKUP(A120,'Fixture List Individual Files'!$B$14:$F$63,2,FALSE))</f>
        <v/>
      </c>
      <c r="C120" s="91"/>
      <c r="D120" s="92" t="str">
        <f>IF(A120="","",VLOOKUP(A120,'Fixture List Individual Files'!$B$14:$F$63,3,FALSE))</f>
        <v/>
      </c>
      <c r="E120" s="92" t="str">
        <f t="shared" si="20"/>
        <v/>
      </c>
      <c r="F120" s="93" t="str">
        <f>IF(A120="","",VLOOKUP(A120,'Fixture List Individual Files'!$B$14:$F$63,4,FALSE))</f>
        <v/>
      </c>
      <c r="G120" s="94" t="str">
        <f>IF(A120="","",VLOOKUP(A120,'Fixture List Individual Files'!$B$14:$F$63,5,FALSE))</f>
        <v/>
      </c>
      <c r="H120" s="95" t="str">
        <f t="shared" si="17"/>
        <v/>
      </c>
      <c r="I120" s="96" t="str">
        <f t="shared" si="18"/>
        <v/>
      </c>
      <c r="J120" s="96" t="str">
        <f t="shared" si="19"/>
        <v/>
      </c>
    </row>
    <row r="121" spans="1:10" x14ac:dyDescent="0.3">
      <c r="A121" s="89"/>
      <c r="B121" s="90" t="str">
        <f>IF(A121="","",VLOOKUP(A121,'Fixture List Individual Files'!$B$14:$F$63,2,FALSE))</f>
        <v/>
      </c>
      <c r="C121" s="91"/>
      <c r="D121" s="92" t="str">
        <f>IF(A121="","",VLOOKUP(A121,'Fixture List Individual Files'!$B$14:$F$63,3,FALSE))</f>
        <v/>
      </c>
      <c r="E121" s="92" t="str">
        <f t="shared" si="20"/>
        <v/>
      </c>
      <c r="F121" s="93" t="str">
        <f>IF(A121="","",VLOOKUP(A121,'Fixture List Individual Files'!$B$14:$F$63,4,FALSE))</f>
        <v/>
      </c>
      <c r="G121" s="94" t="str">
        <f>IF(A121="","",VLOOKUP(A121,'Fixture List Individual Files'!$B$14:$F$63,5,FALSE))</f>
        <v/>
      </c>
      <c r="H121" s="95" t="str">
        <f t="shared" si="17"/>
        <v/>
      </c>
      <c r="I121" s="96" t="str">
        <f t="shared" si="18"/>
        <v/>
      </c>
      <c r="J121" s="96" t="str">
        <f t="shared" si="19"/>
        <v/>
      </c>
    </row>
    <row r="122" spans="1:10" x14ac:dyDescent="0.3">
      <c r="A122" s="89"/>
      <c r="B122" s="90" t="str">
        <f>IF(A122="","",VLOOKUP(A122,'Fixture List Individual Files'!$B$14:$F$63,2,FALSE))</f>
        <v/>
      </c>
      <c r="C122" s="91"/>
      <c r="D122" s="92" t="str">
        <f>IF(A122="","",VLOOKUP(A122,'Fixture List Individual Files'!$B$14:$F$63,3,FALSE))</f>
        <v/>
      </c>
      <c r="E122" s="92" t="str">
        <f t="shared" si="20"/>
        <v/>
      </c>
      <c r="F122" s="93" t="str">
        <f>IF(A122="","",VLOOKUP(A122,'Fixture List Individual Files'!$B$14:$F$63,4,FALSE))</f>
        <v/>
      </c>
      <c r="G122" s="94" t="str">
        <f>IF(A122="","",VLOOKUP(A122,'Fixture List Individual Files'!$B$14:$F$63,5,FALSE))</f>
        <v/>
      </c>
      <c r="H122" s="95" t="str">
        <f t="shared" si="17"/>
        <v/>
      </c>
      <c r="I122" s="96" t="str">
        <f t="shared" si="18"/>
        <v/>
      </c>
      <c r="J122" s="96" t="str">
        <f t="shared" si="19"/>
        <v/>
      </c>
    </row>
    <row r="123" spans="1:10" x14ac:dyDescent="0.3">
      <c r="A123" s="89"/>
      <c r="B123" s="90" t="str">
        <f>IF(A123="","",VLOOKUP(A123,'Fixture List Individual Files'!$B$14:$F$63,2,FALSE))</f>
        <v/>
      </c>
      <c r="C123" s="91"/>
      <c r="D123" s="92" t="str">
        <f>IF(A123="","",VLOOKUP(A123,'Fixture List Individual Files'!$B$14:$F$63,3,FALSE))</f>
        <v/>
      </c>
      <c r="E123" s="92" t="str">
        <f t="shared" si="20"/>
        <v/>
      </c>
      <c r="F123" s="93" t="str">
        <f>IF(A123="","",VLOOKUP(A123,'Fixture List Individual Files'!$B$14:$F$63,4,FALSE))</f>
        <v/>
      </c>
      <c r="G123" s="94" t="str">
        <f>IF(A123="","",VLOOKUP(A123,'Fixture List Individual Files'!$B$14:$F$63,5,FALSE))</f>
        <v/>
      </c>
      <c r="H123" s="95" t="str">
        <f t="shared" si="17"/>
        <v/>
      </c>
      <c r="I123" s="96" t="str">
        <f t="shared" si="18"/>
        <v/>
      </c>
      <c r="J123" s="96" t="str">
        <f t="shared" si="19"/>
        <v/>
      </c>
    </row>
    <row r="124" spans="1:10" x14ac:dyDescent="0.3">
      <c r="A124" s="89"/>
      <c r="B124" s="90" t="str">
        <f>IF(A124="","",VLOOKUP(A124,'Fixture List Individual Files'!$B$14:$F$63,2,FALSE))</f>
        <v/>
      </c>
      <c r="C124" s="91"/>
      <c r="D124" s="92" t="str">
        <f>IF(A124="","",VLOOKUP(A124,'Fixture List Individual Files'!$B$14:$F$63,3,FALSE))</f>
        <v/>
      </c>
      <c r="E124" s="92" t="str">
        <f t="shared" si="20"/>
        <v/>
      </c>
      <c r="F124" s="93" t="str">
        <f>IF(A124="","",VLOOKUP(A124,'Fixture List Individual Files'!$B$14:$F$63,4,FALSE))</f>
        <v/>
      </c>
      <c r="G124" s="94" t="str">
        <f>IF(A124="","",VLOOKUP(A124,'Fixture List Individual Files'!$B$14:$F$63,5,FALSE))</f>
        <v/>
      </c>
      <c r="H124" s="95" t="str">
        <f t="shared" si="17"/>
        <v/>
      </c>
      <c r="I124" s="96" t="str">
        <f t="shared" si="18"/>
        <v/>
      </c>
      <c r="J124" s="96" t="str">
        <f t="shared" si="19"/>
        <v/>
      </c>
    </row>
    <row r="125" spans="1:10" x14ac:dyDescent="0.3">
      <c r="A125" s="89"/>
      <c r="B125" s="90" t="str">
        <f>IF(A125="","",VLOOKUP(A125,'Fixture List Individual Files'!$B$14:$F$63,2,FALSE))</f>
        <v/>
      </c>
      <c r="C125" s="91"/>
      <c r="D125" s="92" t="str">
        <f>IF(A125="","",VLOOKUP(A125,'Fixture List Individual Files'!$B$14:$F$63,3,FALSE))</f>
        <v/>
      </c>
      <c r="E125" s="92" t="str">
        <f t="shared" si="20"/>
        <v/>
      </c>
      <c r="F125" s="93" t="str">
        <f>IF(A125="","",VLOOKUP(A125,'Fixture List Individual Files'!$B$14:$F$63,4,FALSE))</f>
        <v/>
      </c>
      <c r="G125" s="94" t="str">
        <f>IF(A125="","",VLOOKUP(A125,'Fixture List Individual Files'!$B$14:$F$63,5,FALSE))</f>
        <v/>
      </c>
      <c r="H125" s="95" t="str">
        <f t="shared" si="17"/>
        <v/>
      </c>
      <c r="I125" s="96" t="str">
        <f t="shared" si="18"/>
        <v/>
      </c>
      <c r="J125" s="96" t="str">
        <f t="shared" si="19"/>
        <v/>
      </c>
    </row>
    <row r="126" spans="1:10" x14ac:dyDescent="0.3">
      <c r="A126" s="89"/>
      <c r="B126" s="90" t="str">
        <f>IF(A126="","",VLOOKUP(A126,'Fixture List Individual Files'!$B$14:$F$63,2,FALSE))</f>
        <v/>
      </c>
      <c r="C126" s="91"/>
      <c r="D126" s="92" t="str">
        <f>IF(A126="","",VLOOKUP(A126,'Fixture List Individual Files'!$B$14:$F$63,3,FALSE))</f>
        <v/>
      </c>
      <c r="E126" s="92" t="str">
        <f t="shared" si="20"/>
        <v/>
      </c>
      <c r="F126" s="93" t="str">
        <f>IF(A126="","",VLOOKUP(A126,'Fixture List Individual Files'!$B$14:$F$63,4,FALSE))</f>
        <v/>
      </c>
      <c r="G126" s="94" t="str">
        <f>IF(A126="","",VLOOKUP(A126,'Fixture List Individual Files'!$B$14:$F$63,5,FALSE))</f>
        <v/>
      </c>
      <c r="H126" s="95" t="str">
        <f t="shared" si="17"/>
        <v/>
      </c>
      <c r="I126" s="96" t="str">
        <f t="shared" si="18"/>
        <v/>
      </c>
      <c r="J126" s="96" t="str">
        <f t="shared" si="19"/>
        <v/>
      </c>
    </row>
    <row r="127" spans="1:10" x14ac:dyDescent="0.3">
      <c r="A127" s="89"/>
      <c r="B127" s="90" t="str">
        <f>IF(A127="","",VLOOKUP(A127,'Fixture List Individual Files'!$B$14:$F$63,2,FALSE))</f>
        <v/>
      </c>
      <c r="C127" s="91"/>
      <c r="D127" s="92" t="str">
        <f>IF(A127="","",VLOOKUP(A127,'Fixture List Individual Files'!$B$14:$F$63,3,FALSE))</f>
        <v/>
      </c>
      <c r="E127" s="92" t="str">
        <f t="shared" si="20"/>
        <v/>
      </c>
      <c r="F127" s="93" t="str">
        <f>IF(A127="","",VLOOKUP(A127,'Fixture List Individual Files'!$B$14:$F$63,4,FALSE))</f>
        <v/>
      </c>
      <c r="G127" s="94" t="str">
        <f>IF(A127="","",VLOOKUP(A127,'Fixture List Individual Files'!$B$14:$F$63,5,FALSE))</f>
        <v/>
      </c>
      <c r="H127" s="95" t="str">
        <f t="shared" si="17"/>
        <v/>
      </c>
      <c r="I127" s="96" t="str">
        <f t="shared" si="18"/>
        <v/>
      </c>
      <c r="J127" s="96" t="str">
        <f t="shared" si="19"/>
        <v/>
      </c>
    </row>
    <row r="128" spans="1:10" x14ac:dyDescent="0.3">
      <c r="A128" s="89"/>
      <c r="B128" s="90" t="str">
        <f>IF(A128="","",VLOOKUP(A128,'Fixture List Individual Files'!$B$14:$F$63,2,FALSE))</f>
        <v/>
      </c>
      <c r="C128" s="91"/>
      <c r="D128" s="92" t="str">
        <f>IF(A128="","",VLOOKUP(A128,'Fixture List Individual Files'!$B$14:$F$63,3,FALSE))</f>
        <v/>
      </c>
      <c r="E128" s="92" t="str">
        <f t="shared" si="20"/>
        <v/>
      </c>
      <c r="F128" s="93" t="str">
        <f>IF(A128="","",VLOOKUP(A128,'Fixture List Individual Files'!$B$14:$F$63,4,FALSE))</f>
        <v/>
      </c>
      <c r="G128" s="94" t="str">
        <f>IF(A128="","",VLOOKUP(A128,'Fixture List Individual Files'!$B$14:$F$63,5,FALSE))</f>
        <v/>
      </c>
      <c r="H128" s="95" t="str">
        <f t="shared" si="17"/>
        <v/>
      </c>
      <c r="I128" s="96" t="str">
        <f t="shared" si="18"/>
        <v/>
      </c>
      <c r="J128" s="96" t="str">
        <f t="shared" si="19"/>
        <v/>
      </c>
    </row>
    <row r="129" spans="1:10" x14ac:dyDescent="0.3">
      <c r="A129" s="89"/>
      <c r="B129" s="90" t="str">
        <f>IF(A129="","",VLOOKUP(A129,'Fixture List Individual Files'!$B$14:$F$63,2,FALSE))</f>
        <v/>
      </c>
      <c r="C129" s="91"/>
      <c r="D129" s="92" t="str">
        <f>IF(A129="","",VLOOKUP(A129,'Fixture List Individual Files'!$B$14:$F$63,3,FALSE))</f>
        <v/>
      </c>
      <c r="E129" s="92" t="str">
        <f t="shared" si="20"/>
        <v/>
      </c>
      <c r="F129" s="93" t="str">
        <f>IF(A129="","",VLOOKUP(A129,'Fixture List Individual Files'!$B$14:$F$63,4,FALSE))</f>
        <v/>
      </c>
      <c r="G129" s="94" t="str">
        <f>IF(A129="","",VLOOKUP(A129,'Fixture List Individual Files'!$B$14:$F$63,5,FALSE))</f>
        <v/>
      </c>
      <c r="H129" s="95" t="str">
        <f t="shared" si="17"/>
        <v/>
      </c>
      <c r="I129" s="96" t="str">
        <f t="shared" si="18"/>
        <v/>
      </c>
      <c r="J129" s="96" t="str">
        <f t="shared" si="19"/>
        <v/>
      </c>
    </row>
    <row r="130" spans="1:10" x14ac:dyDescent="0.3">
      <c r="A130" s="89"/>
      <c r="B130" s="90" t="str">
        <f>IF(A130="","",VLOOKUP(A130,'Fixture List Individual Files'!$B$14:$F$63,2,FALSE))</f>
        <v/>
      </c>
      <c r="C130" s="91"/>
      <c r="D130" s="92" t="str">
        <f>IF(A130="","",VLOOKUP(A130,'Fixture List Individual Files'!$B$14:$F$63,3,FALSE))</f>
        <v/>
      </c>
      <c r="E130" s="92" t="str">
        <f t="shared" si="20"/>
        <v/>
      </c>
      <c r="F130" s="93" t="str">
        <f>IF(A130="","",VLOOKUP(A130,'Fixture List Individual Files'!$B$14:$F$63,4,FALSE))</f>
        <v/>
      </c>
      <c r="G130" s="94" t="str">
        <f>IF(A130="","",VLOOKUP(A130,'Fixture List Individual Files'!$B$14:$F$63,5,FALSE))</f>
        <v/>
      </c>
      <c r="H130" s="95" t="str">
        <f t="shared" si="17"/>
        <v/>
      </c>
      <c r="I130" s="96" t="str">
        <f t="shared" si="18"/>
        <v/>
      </c>
      <c r="J130" s="96" t="str">
        <f t="shared" si="19"/>
        <v/>
      </c>
    </row>
    <row r="131" spans="1:10" x14ac:dyDescent="0.3">
      <c r="A131" s="89"/>
      <c r="B131" s="90" t="str">
        <f>IF(A131="","",VLOOKUP(A131,'Fixture List Individual Files'!$B$14:$F$63,2,FALSE))</f>
        <v/>
      </c>
      <c r="C131" s="91"/>
      <c r="D131" s="92" t="str">
        <f>IF(A131="","",VLOOKUP(A131,'Fixture List Individual Files'!$B$14:$F$63,3,FALSE))</f>
        <v/>
      </c>
      <c r="E131" s="92" t="str">
        <f t="shared" si="20"/>
        <v/>
      </c>
      <c r="F131" s="93" t="str">
        <f>IF(A131="","",VLOOKUP(A131,'Fixture List Individual Files'!$B$14:$F$63,4,FALSE))</f>
        <v/>
      </c>
      <c r="G131" s="94" t="str">
        <f>IF(A131="","",VLOOKUP(A131,'Fixture List Individual Files'!$B$14:$F$63,5,FALSE))</f>
        <v/>
      </c>
      <c r="H131" s="95" t="str">
        <f t="shared" si="17"/>
        <v/>
      </c>
      <c r="I131" s="96" t="str">
        <f t="shared" si="18"/>
        <v/>
      </c>
      <c r="J131" s="96" t="str">
        <f t="shared" si="19"/>
        <v/>
      </c>
    </row>
    <row r="132" spans="1:10" x14ac:dyDescent="0.3">
      <c r="A132" s="89"/>
      <c r="B132" s="90" t="str">
        <f>IF(A132="","",VLOOKUP(A132,'Fixture List Individual Files'!$B$14:$F$63,2,FALSE))</f>
        <v/>
      </c>
      <c r="C132" s="91"/>
      <c r="D132" s="92" t="str">
        <f>IF(A132="","",VLOOKUP(A132,'Fixture List Individual Files'!$B$14:$F$63,3,FALSE))</f>
        <v/>
      </c>
      <c r="E132" s="92" t="str">
        <f t="shared" si="20"/>
        <v/>
      </c>
      <c r="F132" s="93" t="str">
        <f>IF(A132="","",VLOOKUP(A132,'Fixture List Individual Files'!$B$14:$F$63,4,FALSE))</f>
        <v/>
      </c>
      <c r="G132" s="94" t="str">
        <f>IF(A132="","",VLOOKUP(A132,'Fixture List Individual Files'!$B$14:$F$63,5,FALSE))</f>
        <v/>
      </c>
      <c r="H132" s="95" t="str">
        <f t="shared" si="17"/>
        <v/>
      </c>
      <c r="I132" s="96" t="str">
        <f t="shared" si="18"/>
        <v/>
      </c>
      <c r="J132" s="96" t="str">
        <f t="shared" si="19"/>
        <v/>
      </c>
    </row>
    <row r="133" spans="1:10" x14ac:dyDescent="0.3">
      <c r="A133" s="89"/>
      <c r="B133" s="90" t="str">
        <f>IF(A133="","",VLOOKUP(A133,'Fixture List Individual Files'!$B$14:$F$63,2,FALSE))</f>
        <v/>
      </c>
      <c r="C133" s="91"/>
      <c r="D133" s="92" t="str">
        <f>IF(A133="","",VLOOKUP(A133,'Fixture List Individual Files'!$B$14:$F$63,3,FALSE))</f>
        <v/>
      </c>
      <c r="E133" s="92" t="str">
        <f t="shared" si="20"/>
        <v/>
      </c>
      <c r="F133" s="93" t="str">
        <f>IF(A133="","",VLOOKUP(A133,'Fixture List Individual Files'!$B$14:$F$63,4,FALSE))</f>
        <v/>
      </c>
      <c r="G133" s="94" t="str">
        <f>IF(A133="","",VLOOKUP(A133,'Fixture List Individual Files'!$B$14:$F$63,5,FALSE))</f>
        <v/>
      </c>
      <c r="H133" s="95" t="str">
        <f t="shared" si="17"/>
        <v/>
      </c>
      <c r="I133" s="96" t="str">
        <f t="shared" si="18"/>
        <v/>
      </c>
      <c r="J133" s="96" t="str">
        <f t="shared" si="19"/>
        <v/>
      </c>
    </row>
    <row r="134" spans="1:10" x14ac:dyDescent="0.3">
      <c r="A134" s="89"/>
      <c r="B134" s="90" t="str">
        <f>IF(A134="","",VLOOKUP(A134,'Fixture List Individual Files'!$B$14:$F$63,2,FALSE))</f>
        <v/>
      </c>
      <c r="C134" s="91"/>
      <c r="D134" s="92" t="str">
        <f>IF(A134="","",VLOOKUP(A134,'Fixture List Individual Files'!$B$14:$F$63,3,FALSE))</f>
        <v/>
      </c>
      <c r="E134" s="92" t="str">
        <f t="shared" si="20"/>
        <v/>
      </c>
      <c r="F134" s="93" t="str">
        <f>IF(A134="","",VLOOKUP(A134,'Fixture List Individual Files'!$B$14:$F$63,4,FALSE))</f>
        <v/>
      </c>
      <c r="G134" s="94" t="str">
        <f>IF(A134="","",VLOOKUP(A134,'Fixture List Individual Files'!$B$14:$F$63,5,FALSE))</f>
        <v/>
      </c>
      <c r="H134" s="95" t="str">
        <f t="shared" si="17"/>
        <v/>
      </c>
      <c r="I134" s="96" t="str">
        <f t="shared" si="18"/>
        <v/>
      </c>
      <c r="J134" s="96" t="str">
        <f t="shared" si="19"/>
        <v/>
      </c>
    </row>
    <row r="135" spans="1:10" x14ac:dyDescent="0.3">
      <c r="A135" s="89"/>
      <c r="B135" s="90" t="str">
        <f>IF(A135="","",VLOOKUP(A135,'Fixture List Individual Files'!$B$14:$F$63,2,FALSE))</f>
        <v/>
      </c>
      <c r="C135" s="97"/>
      <c r="D135" s="92" t="str">
        <f>IF(A135="","",VLOOKUP(A135,'Fixture List Individual Files'!$B$14:$F$63,3,FALSE))</f>
        <v/>
      </c>
      <c r="E135" s="92" t="str">
        <f t="shared" si="20"/>
        <v/>
      </c>
      <c r="F135" s="93" t="str">
        <f>IF(A135="","",VLOOKUP(A135,'Fixture List Individual Files'!$B$14:$F$63,4,FALSE))</f>
        <v/>
      </c>
      <c r="G135" s="94" t="str">
        <f>IF(A135="","",VLOOKUP(A135,'Fixture List Individual Files'!$B$14:$F$63,5,FALSE))</f>
        <v/>
      </c>
      <c r="H135" s="95" t="str">
        <f t="shared" si="17"/>
        <v/>
      </c>
      <c r="I135" s="96" t="str">
        <f t="shared" si="18"/>
        <v/>
      </c>
      <c r="J135" s="96" t="str">
        <f t="shared" si="19"/>
        <v/>
      </c>
    </row>
    <row r="136" spans="1:10" x14ac:dyDescent="0.3">
      <c r="A136" s="89"/>
      <c r="B136" s="90" t="str">
        <f>IF(A136="","",VLOOKUP(A136,'Fixture List Individual Files'!$B$14:$F$63,2,FALSE))</f>
        <v/>
      </c>
      <c r="C136" s="98"/>
      <c r="D136" s="92" t="str">
        <f>IF(A136="","",VLOOKUP(A136,'Fixture List Individual Files'!$B$14:$F$63,3,FALSE))</f>
        <v/>
      </c>
      <c r="E136" s="92" t="str">
        <f t="shared" si="20"/>
        <v/>
      </c>
      <c r="F136" s="93" t="str">
        <f>IF(A136="","",VLOOKUP(A136,'Fixture List Individual Files'!$B$14:$F$63,4,FALSE))</f>
        <v/>
      </c>
      <c r="G136" s="94" t="str">
        <f>IF(A136="","",VLOOKUP(A136,'Fixture List Individual Files'!$B$14:$F$63,5,FALSE))</f>
        <v/>
      </c>
      <c r="H136" s="95" t="str">
        <f t="shared" si="17"/>
        <v/>
      </c>
      <c r="I136" s="96" t="str">
        <f t="shared" si="18"/>
        <v/>
      </c>
      <c r="J136" s="96" t="str">
        <f t="shared" si="19"/>
        <v/>
      </c>
    </row>
    <row r="137" spans="1:10" x14ac:dyDescent="0.3">
      <c r="A137" s="89"/>
      <c r="B137" s="90" t="str">
        <f>IF(A137="","",VLOOKUP(A137,'Fixture List Individual Files'!$B$14:$F$63,2,FALSE))</f>
        <v/>
      </c>
      <c r="C137" s="98"/>
      <c r="D137" s="92" t="str">
        <f>IF(A137="","",VLOOKUP(A137,'Fixture List Individual Files'!$B$14:$F$63,3,FALSE))</f>
        <v/>
      </c>
      <c r="E137" s="92" t="str">
        <f t="shared" si="20"/>
        <v/>
      </c>
      <c r="F137" s="93" t="str">
        <f>IF(A137="","",VLOOKUP(A137,'Fixture List Individual Files'!$B$14:$F$63,4,FALSE))</f>
        <v/>
      </c>
      <c r="G137" s="94" t="str">
        <f>IF(A137="","",VLOOKUP(A137,'Fixture List Individual Files'!$B$14:$F$63,5,FALSE))</f>
        <v/>
      </c>
      <c r="H137" s="95" t="str">
        <f t="shared" si="17"/>
        <v/>
      </c>
      <c r="I137" s="96" t="str">
        <f t="shared" si="18"/>
        <v/>
      </c>
      <c r="J137" s="96" t="str">
        <f t="shared" si="19"/>
        <v/>
      </c>
    </row>
    <row r="138" spans="1:10" x14ac:dyDescent="0.3">
      <c r="A138" s="90"/>
      <c r="B138" s="292" t="s">
        <v>299</v>
      </c>
      <c r="C138" s="293">
        <f>SUM(C102:C137)</f>
        <v>0</v>
      </c>
      <c r="D138" s="293"/>
      <c r="E138" s="293">
        <f>SUM(E102:E137)</f>
        <v>0</v>
      </c>
      <c r="F138" s="290">
        <f>SUMIF(F102:F137,"Yes",E102:E137)</f>
        <v>0</v>
      </c>
      <c r="G138" s="217"/>
      <c r="H138" s="289">
        <f>SUM(H102:H137)</f>
        <v>0</v>
      </c>
      <c r="I138" s="290">
        <f t="shared" ref="I138:J138" si="21">SUM(I102:I137)</f>
        <v>0</v>
      </c>
      <c r="J138" s="290">
        <f t="shared" si="21"/>
        <v>0</v>
      </c>
    </row>
    <row r="140" spans="1:10" x14ac:dyDescent="0.3">
      <c r="A140" s="405" t="s">
        <v>98</v>
      </c>
      <c r="B140" s="405"/>
      <c r="C140" s="405"/>
      <c r="D140" s="405"/>
      <c r="E140" s="405"/>
      <c r="F140" s="103" t="s">
        <v>287</v>
      </c>
      <c r="G140" s="104"/>
      <c r="H140" s="102"/>
      <c r="I140" s="102"/>
      <c r="J140" s="105" t="e">
        <f>IF(VLOOKUP(A140,'Start Here!'!$N$46:$Q$70,4,FALSE)=0,VLOOKUP(Facility_Type,Admin_Lists!$A$63:$B$66,2,FALSE),VLOOKUP(A140,'Start Here!'!$N$46:$Q$70,4,FALSE))</f>
        <v>#N/A</v>
      </c>
    </row>
    <row r="141" spans="1:10" ht="17.25" thickBot="1" x14ac:dyDescent="0.35">
      <c r="A141" s="106" t="s">
        <v>288</v>
      </c>
      <c r="B141" s="107" t="s">
        <v>57</v>
      </c>
      <c r="C141" s="108"/>
      <c r="D141" s="109"/>
      <c r="E141" s="109">
        <f>IFERROR(VLOOKUP(B141,Admin_Lists!$A$9:$B$49,2,FALSE),"")</f>
        <v>0</v>
      </c>
      <c r="F141" s="110" t="s">
        <v>289</v>
      </c>
      <c r="G141" s="122"/>
      <c r="H141" s="111"/>
      <c r="I141" s="111"/>
      <c r="J141" s="112">
        <f>VLOOKUP(A140,'Start Here!'!$N$46:$O$70,2,FALSE)</f>
        <v>0</v>
      </c>
    </row>
    <row r="142" spans="1:10" ht="17.25" x14ac:dyDescent="0.3">
      <c r="A142" s="113"/>
      <c r="B142" s="401" t="str">
        <f>"Area Description: "&amp;'Sq. Ft. Area Individual Files'!D14</f>
        <v xml:space="preserve">Area Description: </v>
      </c>
      <c r="C142" s="401"/>
      <c r="D142" s="401"/>
      <c r="E142" s="401"/>
      <c r="F142" s="120" t="s">
        <v>290</v>
      </c>
      <c r="G142" s="114">
        <f>'Sq. Ft. Area Individual Files'!C14</f>
        <v>0</v>
      </c>
    </row>
    <row r="143" spans="1:10" x14ac:dyDescent="0.3">
      <c r="A143" s="397" t="s">
        <v>260</v>
      </c>
      <c r="B143" s="395" t="s">
        <v>268</v>
      </c>
      <c r="C143" s="395" t="s">
        <v>269</v>
      </c>
      <c r="D143" s="395" t="s">
        <v>262</v>
      </c>
      <c r="E143" s="395" t="s">
        <v>291</v>
      </c>
      <c r="F143" s="395" t="s">
        <v>292</v>
      </c>
      <c r="G143" s="397" t="s">
        <v>264</v>
      </c>
      <c r="H143" s="399" t="s">
        <v>293</v>
      </c>
      <c r="I143" s="399"/>
      <c r="J143" s="399"/>
    </row>
    <row r="144" spans="1:10" ht="25.5" x14ac:dyDescent="0.3">
      <c r="A144" s="398"/>
      <c r="B144" s="396"/>
      <c r="C144" s="396"/>
      <c r="D144" s="396"/>
      <c r="E144" s="396"/>
      <c r="F144" s="396"/>
      <c r="G144" s="398"/>
      <c r="H144" s="118" t="s">
        <v>294</v>
      </c>
      <c r="I144" s="118" t="s">
        <v>295</v>
      </c>
      <c r="J144" s="118" t="s">
        <v>296</v>
      </c>
    </row>
    <row r="145" spans="1:10" x14ac:dyDescent="0.3">
      <c r="A145" s="89"/>
      <c r="B145" s="90" t="str">
        <f>IF(A145="","",VLOOKUP(A145,'Fixture List Individual Files'!$B$14:$F$63,2,FALSE))</f>
        <v/>
      </c>
      <c r="C145" s="91"/>
      <c r="D145" s="92" t="str">
        <f>IF(A145="","",VLOOKUP(A145,'Fixture List Individual Files'!$B$14:$F$63,3,FALSE))</f>
        <v/>
      </c>
      <c r="E145" s="92" t="str">
        <f>IF(D145="","",C145*D145)</f>
        <v/>
      </c>
      <c r="F145" s="93" t="str">
        <f>IF(A145="","",VLOOKUP(A145,'Fixture List Individual Files'!$B$14:$F$63,4,FALSE))</f>
        <v/>
      </c>
      <c r="G145" s="94" t="str">
        <f>IF(A145="","",VLOOKUP(A145,'Fixture List Individual Files'!$B$14:$F$63,5,FALSE))</f>
        <v/>
      </c>
      <c r="H145" s="95" t="str">
        <f>IF(AND(F145="Yes",Facility_Type="Commercial"),(SFE_Commercial-SFBASE_Commercial)*E145/1000*J141,IF(AND(F145="Yes",Facility_Type="Industrial",G145="Non-High Bay"),(SFE_Industrial-SFBASE_Industrial)*E145/1000*J141,IF(AND(F145="Yes",Facility_Type="Schools &amp; Government",G145="Non-High Bay"),((SFE_SG-SFBASE_SG)*E145/1000*J141),"")))</f>
        <v/>
      </c>
      <c r="I145" s="96" t="str">
        <f>IF(AND(F145="Yes",Facility_Type="Commercial"),(SFE_Commercial-SFBASE_Commercial)*E145/1000*J140,IF(AND(F145="Yes",Facility_Type="Industrial",G145="Non-High Bay"),(SFE_Industrial-SFBASE_Industrial)*E145/1000*J140,IF(AND(F145="Yes",Facility_Type="Schools &amp; Government",G145="Non-High Bay"),((SFE_SG-SFBASE_SG)*E145/1000*J140),"")))</f>
        <v/>
      </c>
      <c r="J145" s="96" t="str">
        <f t="shared" ref="J145:J180" si="22">IFERROR(I145*EUL_for_NLC,"")</f>
        <v/>
      </c>
    </row>
    <row r="146" spans="1:10" x14ac:dyDescent="0.3">
      <c r="A146" s="89"/>
      <c r="B146" s="90" t="str">
        <f>IF(A146="","",VLOOKUP(A146,'Fixture List Individual Files'!$B$14:$F$63,2,FALSE))</f>
        <v/>
      </c>
      <c r="C146" s="91"/>
      <c r="D146" s="92" t="str">
        <f>IF(A146="","",VLOOKUP(A146,'Fixture List Individual Files'!$B$14:$F$63,3,FALSE))</f>
        <v/>
      </c>
      <c r="E146" s="92" t="str">
        <f t="shared" ref="E146:E180" si="23">IF(D146="","",C146*D146)</f>
        <v/>
      </c>
      <c r="F146" s="93" t="str">
        <f>IF(A146="","",VLOOKUP(A146,'Fixture List Individual Files'!$B$14:$F$63,4,FALSE))</f>
        <v/>
      </c>
      <c r="G146" s="94" t="str">
        <f>IF(A146="","",VLOOKUP(A146,'Fixture List Individual Files'!$B$14:$F$63,5,FALSE))</f>
        <v/>
      </c>
      <c r="H146" s="95" t="str">
        <f t="shared" ref="H146:H180" si="24">IF(AND(F146="Yes",Facility_Type="Commercial"),(E146/1000*0.14),IF(AND(F146="Yes",Facility_Type="Industrial",G146="Non-High Bay"),(E146/1000*0.18),IF(AND(F146="Yes",Facility_Type="Schools &amp; Government",G146="Non-High Bay"),(E146/1000*0.14),"")))</f>
        <v/>
      </c>
      <c r="I146" s="96" t="str">
        <f t="shared" ref="I146:I180" si="25">IF(AND(F146="Yes",Facility_Type="Commercial"),((1-SFBASE_Commercial)-(1-SFE_Commercial))*E146/1000*Hrs_Commercial,IF(AND(F146="Yes",Facility_Type="Industrial",G146="Non-High Bay"),((1-SFBASE_Industrial)-(1-SFE_Industrial))*E146/1000*Hrs_Industrial,IF(AND(F146="Yes",Facility_Type="Schools &amp; Government",G146="Non-High Bay"),(((1-SFBASE_SG)-(1-SFE_SG))*E146/1000*Hrs_SG),"")))</f>
        <v/>
      </c>
      <c r="J146" s="96" t="str">
        <f t="shared" si="22"/>
        <v/>
      </c>
    </row>
    <row r="147" spans="1:10" x14ac:dyDescent="0.3">
      <c r="A147" s="89"/>
      <c r="B147" s="90" t="str">
        <f>IF(A147="","",VLOOKUP(A147,'Fixture List Individual Files'!$B$14:$F$63,2,FALSE))</f>
        <v/>
      </c>
      <c r="C147" s="91"/>
      <c r="D147" s="92" t="str">
        <f>IF(A147="","",VLOOKUP(A147,'Fixture List Individual Files'!$B$14:$F$63,3,FALSE))</f>
        <v/>
      </c>
      <c r="E147" s="92" t="str">
        <f t="shared" si="23"/>
        <v/>
      </c>
      <c r="F147" s="93" t="str">
        <f>IF(A147="","",VLOOKUP(A147,'Fixture List Individual Files'!$B$14:$F$63,4,FALSE))</f>
        <v/>
      </c>
      <c r="G147" s="94" t="str">
        <f>IF(A147="","",VLOOKUP(A147,'Fixture List Individual Files'!$B$14:$F$63,5,FALSE))</f>
        <v/>
      </c>
      <c r="H147" s="95" t="str">
        <f t="shared" si="24"/>
        <v/>
      </c>
      <c r="I147" s="96" t="str">
        <f t="shared" si="25"/>
        <v/>
      </c>
      <c r="J147" s="96" t="str">
        <f t="shared" si="22"/>
        <v/>
      </c>
    </row>
    <row r="148" spans="1:10" x14ac:dyDescent="0.3">
      <c r="A148" s="89"/>
      <c r="B148" s="90" t="str">
        <f>IF(A148="","",VLOOKUP(A148,'Fixture List Individual Files'!$B$14:$F$63,2,FALSE))</f>
        <v/>
      </c>
      <c r="C148" s="91"/>
      <c r="D148" s="92" t="str">
        <f>IF(A148="","",VLOOKUP(A148,'Fixture List Individual Files'!$B$14:$F$63,3,FALSE))</f>
        <v/>
      </c>
      <c r="E148" s="92" t="str">
        <f t="shared" si="23"/>
        <v/>
      </c>
      <c r="F148" s="93" t="str">
        <f>IF(A148="","",VLOOKUP(A148,'Fixture List Individual Files'!$B$14:$F$63,4,FALSE))</f>
        <v/>
      </c>
      <c r="G148" s="94" t="str">
        <f>IF(A148="","",VLOOKUP(A148,'Fixture List Individual Files'!$B$14:$F$63,5,FALSE))</f>
        <v/>
      </c>
      <c r="H148" s="95" t="str">
        <f t="shared" si="24"/>
        <v/>
      </c>
      <c r="I148" s="96" t="str">
        <f t="shared" si="25"/>
        <v/>
      </c>
      <c r="J148" s="96" t="str">
        <f t="shared" si="22"/>
        <v/>
      </c>
    </row>
    <row r="149" spans="1:10" x14ac:dyDescent="0.3">
      <c r="A149" s="89"/>
      <c r="B149" s="90" t="str">
        <f>IF(A149="","",VLOOKUP(A149,'Fixture List Individual Files'!$B$14:$F$63,2,FALSE))</f>
        <v/>
      </c>
      <c r="C149" s="91"/>
      <c r="D149" s="92" t="str">
        <f>IF(A149="","",VLOOKUP(A149,'Fixture List Individual Files'!$B$14:$F$63,3,FALSE))</f>
        <v/>
      </c>
      <c r="E149" s="92" t="str">
        <f t="shared" si="23"/>
        <v/>
      </c>
      <c r="F149" s="93" t="str">
        <f>IF(A149="","",VLOOKUP(A149,'Fixture List Individual Files'!$B$14:$F$63,4,FALSE))</f>
        <v/>
      </c>
      <c r="G149" s="94" t="str">
        <f>IF(A149="","",VLOOKUP(A149,'Fixture List Individual Files'!$B$14:$F$63,5,FALSE))</f>
        <v/>
      </c>
      <c r="H149" s="95" t="str">
        <f t="shared" si="24"/>
        <v/>
      </c>
      <c r="I149" s="96" t="str">
        <f t="shared" si="25"/>
        <v/>
      </c>
      <c r="J149" s="96" t="str">
        <f t="shared" si="22"/>
        <v/>
      </c>
    </row>
    <row r="150" spans="1:10" x14ac:dyDescent="0.3">
      <c r="A150" s="89"/>
      <c r="B150" s="90" t="str">
        <f>IF(A150="","",VLOOKUP(A150,'Fixture List Individual Files'!$B$14:$F$63,2,FALSE))</f>
        <v/>
      </c>
      <c r="C150" s="91"/>
      <c r="D150" s="92" t="str">
        <f>IF(A150="","",VLOOKUP(A150,'Fixture List Individual Files'!$B$14:$F$63,3,FALSE))</f>
        <v/>
      </c>
      <c r="E150" s="92" t="str">
        <f t="shared" si="23"/>
        <v/>
      </c>
      <c r="F150" s="93" t="str">
        <f>IF(A150="","",VLOOKUP(A150,'Fixture List Individual Files'!$B$14:$F$63,4,FALSE))</f>
        <v/>
      </c>
      <c r="G150" s="94" t="str">
        <f>IF(A150="","",VLOOKUP(A150,'Fixture List Individual Files'!$B$14:$F$63,5,FALSE))</f>
        <v/>
      </c>
      <c r="H150" s="95" t="str">
        <f t="shared" si="24"/>
        <v/>
      </c>
      <c r="I150" s="96" t="str">
        <f t="shared" si="25"/>
        <v/>
      </c>
      <c r="J150" s="96" t="str">
        <f t="shared" si="22"/>
        <v/>
      </c>
    </row>
    <row r="151" spans="1:10" x14ac:dyDescent="0.3">
      <c r="A151" s="89"/>
      <c r="B151" s="90" t="str">
        <f>IF(A151="","",VLOOKUP(A151,'Fixture List Individual Files'!$B$14:$F$63,2,FALSE))</f>
        <v/>
      </c>
      <c r="C151" s="91"/>
      <c r="D151" s="92" t="str">
        <f>IF(A151="","",VLOOKUP(A151,'Fixture List Individual Files'!$B$14:$F$63,3,FALSE))</f>
        <v/>
      </c>
      <c r="E151" s="92" t="str">
        <f t="shared" si="23"/>
        <v/>
      </c>
      <c r="F151" s="93" t="str">
        <f>IF(A151="","",VLOOKUP(A151,'Fixture List Individual Files'!$B$14:$F$63,4,FALSE))</f>
        <v/>
      </c>
      <c r="G151" s="94" t="str">
        <f>IF(A151="","",VLOOKUP(A151,'Fixture List Individual Files'!$B$14:$F$63,5,FALSE))</f>
        <v/>
      </c>
      <c r="H151" s="95" t="str">
        <f t="shared" si="24"/>
        <v/>
      </c>
      <c r="I151" s="96" t="str">
        <f t="shared" si="25"/>
        <v/>
      </c>
      <c r="J151" s="96" t="str">
        <f t="shared" si="22"/>
        <v/>
      </c>
    </row>
    <row r="152" spans="1:10" x14ac:dyDescent="0.3">
      <c r="A152" s="89"/>
      <c r="B152" s="90" t="str">
        <f>IF(A152="","",VLOOKUP(A152,'Fixture List Individual Files'!$B$14:$F$63,2,FALSE))</f>
        <v/>
      </c>
      <c r="C152" s="91"/>
      <c r="D152" s="92" t="str">
        <f>IF(A152="","",VLOOKUP(A152,'Fixture List Individual Files'!$B$14:$F$63,3,FALSE))</f>
        <v/>
      </c>
      <c r="E152" s="92" t="str">
        <f t="shared" si="23"/>
        <v/>
      </c>
      <c r="F152" s="93" t="str">
        <f>IF(A152="","",VLOOKUP(A152,'Fixture List Individual Files'!$B$14:$F$63,4,FALSE))</f>
        <v/>
      </c>
      <c r="G152" s="94" t="str">
        <f>IF(A152="","",VLOOKUP(A152,'Fixture List Individual Files'!$B$14:$F$63,5,FALSE))</f>
        <v/>
      </c>
      <c r="H152" s="95" t="str">
        <f t="shared" si="24"/>
        <v/>
      </c>
      <c r="I152" s="96" t="str">
        <f t="shared" si="25"/>
        <v/>
      </c>
      <c r="J152" s="96" t="str">
        <f t="shared" si="22"/>
        <v/>
      </c>
    </row>
    <row r="153" spans="1:10" x14ac:dyDescent="0.3">
      <c r="A153" s="89"/>
      <c r="B153" s="90" t="str">
        <f>IF(A153="","",VLOOKUP(A153,'Fixture List Individual Files'!$B$14:$F$63,2,FALSE))</f>
        <v/>
      </c>
      <c r="C153" s="91"/>
      <c r="D153" s="92" t="str">
        <f>IF(A153="","",VLOOKUP(A153,'Fixture List Individual Files'!$B$14:$F$63,3,FALSE))</f>
        <v/>
      </c>
      <c r="E153" s="92" t="str">
        <f t="shared" si="23"/>
        <v/>
      </c>
      <c r="F153" s="93" t="str">
        <f>IF(A153="","",VLOOKUP(A153,'Fixture List Individual Files'!$B$14:$F$63,4,FALSE))</f>
        <v/>
      </c>
      <c r="G153" s="94" t="str">
        <f>IF(A153="","",VLOOKUP(A153,'Fixture List Individual Files'!$B$14:$F$63,5,FALSE))</f>
        <v/>
      </c>
      <c r="H153" s="95" t="str">
        <f t="shared" si="24"/>
        <v/>
      </c>
      <c r="I153" s="96" t="str">
        <f t="shared" si="25"/>
        <v/>
      </c>
      <c r="J153" s="96" t="str">
        <f t="shared" si="22"/>
        <v/>
      </c>
    </row>
    <row r="154" spans="1:10" x14ac:dyDescent="0.3">
      <c r="A154" s="89"/>
      <c r="B154" s="90" t="str">
        <f>IF(A154="","",VLOOKUP(A154,'Fixture List Individual Files'!$B$14:$F$63,2,FALSE))</f>
        <v/>
      </c>
      <c r="C154" s="91"/>
      <c r="D154" s="92" t="str">
        <f>IF(A154="","",VLOOKUP(A154,'Fixture List Individual Files'!$B$14:$F$63,3,FALSE))</f>
        <v/>
      </c>
      <c r="E154" s="92" t="str">
        <f t="shared" si="23"/>
        <v/>
      </c>
      <c r="F154" s="93" t="str">
        <f>IF(A154="","",VLOOKUP(A154,'Fixture List Individual Files'!$B$14:$F$63,4,FALSE))</f>
        <v/>
      </c>
      <c r="G154" s="94" t="str">
        <f>IF(A154="","",VLOOKUP(A154,'Fixture List Individual Files'!$B$14:$F$63,5,FALSE))</f>
        <v/>
      </c>
      <c r="H154" s="95" t="str">
        <f t="shared" si="24"/>
        <v/>
      </c>
      <c r="I154" s="96" t="str">
        <f t="shared" si="25"/>
        <v/>
      </c>
      <c r="J154" s="96" t="str">
        <f t="shared" si="22"/>
        <v/>
      </c>
    </row>
    <row r="155" spans="1:10" x14ac:dyDescent="0.3">
      <c r="A155" s="89"/>
      <c r="B155" s="90" t="str">
        <f>IF(A155="","",VLOOKUP(A155,'Fixture List Individual Files'!$B$14:$F$63,2,FALSE))</f>
        <v/>
      </c>
      <c r="C155" s="91"/>
      <c r="D155" s="92" t="str">
        <f>IF(A155="","",VLOOKUP(A155,'Fixture List Individual Files'!$B$14:$F$63,3,FALSE))</f>
        <v/>
      </c>
      <c r="E155" s="92" t="str">
        <f t="shared" si="23"/>
        <v/>
      </c>
      <c r="F155" s="93" t="str">
        <f>IF(A155="","",VLOOKUP(A155,'Fixture List Individual Files'!$B$14:$F$63,4,FALSE))</f>
        <v/>
      </c>
      <c r="G155" s="94" t="str">
        <f>IF(A155="","",VLOOKUP(A155,'Fixture List Individual Files'!$B$14:$F$63,5,FALSE))</f>
        <v/>
      </c>
      <c r="H155" s="95" t="str">
        <f t="shared" si="24"/>
        <v/>
      </c>
      <c r="I155" s="96" t="str">
        <f t="shared" si="25"/>
        <v/>
      </c>
      <c r="J155" s="96" t="str">
        <f t="shared" si="22"/>
        <v/>
      </c>
    </row>
    <row r="156" spans="1:10" x14ac:dyDescent="0.3">
      <c r="A156" s="89"/>
      <c r="B156" s="90" t="str">
        <f>IF(A156="","",VLOOKUP(A156,'Fixture List Individual Files'!$B$14:$F$63,2,FALSE))</f>
        <v/>
      </c>
      <c r="C156" s="91"/>
      <c r="D156" s="92" t="str">
        <f>IF(A156="","",VLOOKUP(A156,'Fixture List Individual Files'!$B$14:$F$63,3,FALSE))</f>
        <v/>
      </c>
      <c r="E156" s="92" t="str">
        <f t="shared" si="23"/>
        <v/>
      </c>
      <c r="F156" s="93" t="str">
        <f>IF(A156="","",VLOOKUP(A156,'Fixture List Individual Files'!$B$14:$F$63,4,FALSE))</f>
        <v/>
      </c>
      <c r="G156" s="94" t="str">
        <f>IF(A156="","",VLOOKUP(A156,'Fixture List Individual Files'!$B$14:$F$63,5,FALSE))</f>
        <v/>
      </c>
      <c r="H156" s="95" t="str">
        <f t="shared" si="24"/>
        <v/>
      </c>
      <c r="I156" s="96" t="str">
        <f t="shared" si="25"/>
        <v/>
      </c>
      <c r="J156" s="96" t="str">
        <f t="shared" si="22"/>
        <v/>
      </c>
    </row>
    <row r="157" spans="1:10" x14ac:dyDescent="0.3">
      <c r="A157" s="89"/>
      <c r="B157" s="90" t="str">
        <f>IF(A157="","",VLOOKUP(A157,'Fixture List Individual Files'!$B$14:$F$63,2,FALSE))</f>
        <v/>
      </c>
      <c r="C157" s="91"/>
      <c r="D157" s="92" t="str">
        <f>IF(A157="","",VLOOKUP(A157,'Fixture List Individual Files'!$B$14:$F$63,3,FALSE))</f>
        <v/>
      </c>
      <c r="E157" s="92" t="str">
        <f t="shared" si="23"/>
        <v/>
      </c>
      <c r="F157" s="93" t="str">
        <f>IF(A157="","",VLOOKUP(A157,'Fixture List Individual Files'!$B$14:$F$63,4,FALSE))</f>
        <v/>
      </c>
      <c r="G157" s="94" t="str">
        <f>IF(A157="","",VLOOKUP(A157,'Fixture List Individual Files'!$B$14:$F$63,5,FALSE))</f>
        <v/>
      </c>
      <c r="H157" s="95" t="str">
        <f t="shared" si="24"/>
        <v/>
      </c>
      <c r="I157" s="96" t="str">
        <f t="shared" si="25"/>
        <v/>
      </c>
      <c r="J157" s="96" t="str">
        <f t="shared" si="22"/>
        <v/>
      </c>
    </row>
    <row r="158" spans="1:10" x14ac:dyDescent="0.3">
      <c r="A158" s="89"/>
      <c r="B158" s="90" t="str">
        <f>IF(A158="","",VLOOKUP(A158,'Fixture List Individual Files'!$B$14:$F$63,2,FALSE))</f>
        <v/>
      </c>
      <c r="C158" s="91"/>
      <c r="D158" s="92" t="str">
        <f>IF(A158="","",VLOOKUP(A158,'Fixture List Individual Files'!$B$14:$F$63,3,FALSE))</f>
        <v/>
      </c>
      <c r="E158" s="92" t="str">
        <f t="shared" si="23"/>
        <v/>
      </c>
      <c r="F158" s="93" t="str">
        <f>IF(A158="","",VLOOKUP(A158,'Fixture List Individual Files'!$B$14:$F$63,4,FALSE))</f>
        <v/>
      </c>
      <c r="G158" s="94" t="str">
        <f>IF(A158="","",VLOOKUP(A158,'Fixture List Individual Files'!$B$14:$F$63,5,FALSE))</f>
        <v/>
      </c>
      <c r="H158" s="95" t="str">
        <f t="shared" si="24"/>
        <v/>
      </c>
      <c r="I158" s="96" t="str">
        <f t="shared" si="25"/>
        <v/>
      </c>
      <c r="J158" s="96" t="str">
        <f t="shared" si="22"/>
        <v/>
      </c>
    </row>
    <row r="159" spans="1:10" x14ac:dyDescent="0.3">
      <c r="A159" s="89"/>
      <c r="B159" s="90" t="str">
        <f>IF(A159="","",VLOOKUP(A159,'Fixture List Individual Files'!$B$14:$F$63,2,FALSE))</f>
        <v/>
      </c>
      <c r="C159" s="91"/>
      <c r="D159" s="92" t="str">
        <f>IF(A159="","",VLOOKUP(A159,'Fixture List Individual Files'!$B$14:$F$63,3,FALSE))</f>
        <v/>
      </c>
      <c r="E159" s="92" t="str">
        <f t="shared" si="23"/>
        <v/>
      </c>
      <c r="F159" s="93" t="str">
        <f>IF(A159="","",VLOOKUP(A159,'Fixture List Individual Files'!$B$14:$F$63,4,FALSE))</f>
        <v/>
      </c>
      <c r="G159" s="94" t="str">
        <f>IF(A159="","",VLOOKUP(A159,'Fixture List Individual Files'!$B$14:$F$63,5,FALSE))</f>
        <v/>
      </c>
      <c r="H159" s="95" t="str">
        <f t="shared" si="24"/>
        <v/>
      </c>
      <c r="I159" s="96" t="str">
        <f t="shared" si="25"/>
        <v/>
      </c>
      <c r="J159" s="96" t="str">
        <f t="shared" si="22"/>
        <v/>
      </c>
    </row>
    <row r="160" spans="1:10" x14ac:dyDescent="0.3">
      <c r="A160" s="89"/>
      <c r="B160" s="90" t="str">
        <f>IF(A160="","",VLOOKUP(A160,'Fixture List Individual Files'!$B$14:$F$63,2,FALSE))</f>
        <v/>
      </c>
      <c r="C160" s="91"/>
      <c r="D160" s="92" t="str">
        <f>IF(A160="","",VLOOKUP(A160,'Fixture List Individual Files'!$B$14:$F$63,3,FALSE))</f>
        <v/>
      </c>
      <c r="E160" s="92" t="str">
        <f t="shared" si="23"/>
        <v/>
      </c>
      <c r="F160" s="93" t="str">
        <f>IF(A160="","",VLOOKUP(A160,'Fixture List Individual Files'!$B$14:$F$63,4,FALSE))</f>
        <v/>
      </c>
      <c r="G160" s="94" t="str">
        <f>IF(A160="","",VLOOKUP(A160,'Fixture List Individual Files'!$B$14:$F$63,5,FALSE))</f>
        <v/>
      </c>
      <c r="H160" s="95" t="str">
        <f t="shared" si="24"/>
        <v/>
      </c>
      <c r="I160" s="96" t="str">
        <f t="shared" si="25"/>
        <v/>
      </c>
      <c r="J160" s="96" t="str">
        <f t="shared" si="22"/>
        <v/>
      </c>
    </row>
    <row r="161" spans="1:10" x14ac:dyDescent="0.3">
      <c r="A161" s="89"/>
      <c r="B161" s="90" t="str">
        <f>IF(A161="","",VLOOKUP(A161,'Fixture List Individual Files'!$B$14:$F$63,2,FALSE))</f>
        <v/>
      </c>
      <c r="C161" s="91"/>
      <c r="D161" s="92" t="str">
        <f>IF(A161="","",VLOOKUP(A161,'Fixture List Individual Files'!$B$14:$F$63,3,FALSE))</f>
        <v/>
      </c>
      <c r="E161" s="92" t="str">
        <f t="shared" si="23"/>
        <v/>
      </c>
      <c r="F161" s="93" t="str">
        <f>IF(A161="","",VLOOKUP(A161,'Fixture List Individual Files'!$B$14:$F$63,4,FALSE))</f>
        <v/>
      </c>
      <c r="G161" s="94" t="str">
        <f>IF(A161="","",VLOOKUP(A161,'Fixture List Individual Files'!$B$14:$F$63,5,FALSE))</f>
        <v/>
      </c>
      <c r="H161" s="95" t="str">
        <f t="shared" si="24"/>
        <v/>
      </c>
      <c r="I161" s="96" t="str">
        <f t="shared" si="25"/>
        <v/>
      </c>
      <c r="J161" s="96" t="str">
        <f t="shared" si="22"/>
        <v/>
      </c>
    </row>
    <row r="162" spans="1:10" x14ac:dyDescent="0.3">
      <c r="A162" s="89"/>
      <c r="B162" s="90" t="str">
        <f>IF(A162="","",VLOOKUP(A162,'Fixture List Individual Files'!$B$14:$F$63,2,FALSE))</f>
        <v/>
      </c>
      <c r="C162" s="91"/>
      <c r="D162" s="92" t="str">
        <f>IF(A162="","",VLOOKUP(A162,'Fixture List Individual Files'!$B$14:$F$63,3,FALSE))</f>
        <v/>
      </c>
      <c r="E162" s="92" t="str">
        <f t="shared" si="23"/>
        <v/>
      </c>
      <c r="F162" s="93" t="str">
        <f>IF(A162="","",VLOOKUP(A162,'Fixture List Individual Files'!$B$14:$F$63,4,FALSE))</f>
        <v/>
      </c>
      <c r="G162" s="94" t="str">
        <f>IF(A162="","",VLOOKUP(A162,'Fixture List Individual Files'!$B$14:$F$63,5,FALSE))</f>
        <v/>
      </c>
      <c r="H162" s="95" t="str">
        <f t="shared" si="24"/>
        <v/>
      </c>
      <c r="I162" s="96" t="str">
        <f t="shared" si="25"/>
        <v/>
      </c>
      <c r="J162" s="96" t="str">
        <f t="shared" si="22"/>
        <v/>
      </c>
    </row>
    <row r="163" spans="1:10" x14ac:dyDescent="0.3">
      <c r="A163" s="89"/>
      <c r="B163" s="90" t="str">
        <f>IF(A163="","",VLOOKUP(A163,'Fixture List Individual Files'!$B$14:$F$63,2,FALSE))</f>
        <v/>
      </c>
      <c r="C163" s="91"/>
      <c r="D163" s="92" t="str">
        <f>IF(A163="","",VLOOKUP(A163,'Fixture List Individual Files'!$B$14:$F$63,3,FALSE))</f>
        <v/>
      </c>
      <c r="E163" s="92" t="str">
        <f t="shared" si="23"/>
        <v/>
      </c>
      <c r="F163" s="93" t="str">
        <f>IF(A163="","",VLOOKUP(A163,'Fixture List Individual Files'!$B$14:$F$63,4,FALSE))</f>
        <v/>
      </c>
      <c r="G163" s="94" t="str">
        <f>IF(A163="","",VLOOKUP(A163,'Fixture List Individual Files'!$B$14:$F$63,5,FALSE))</f>
        <v/>
      </c>
      <c r="H163" s="95" t="str">
        <f t="shared" si="24"/>
        <v/>
      </c>
      <c r="I163" s="96" t="str">
        <f t="shared" si="25"/>
        <v/>
      </c>
      <c r="J163" s="96" t="str">
        <f t="shared" si="22"/>
        <v/>
      </c>
    </row>
    <row r="164" spans="1:10" x14ac:dyDescent="0.3">
      <c r="A164" s="89"/>
      <c r="B164" s="90" t="str">
        <f>IF(A164="","",VLOOKUP(A164,'Fixture List Individual Files'!$B$14:$F$63,2,FALSE))</f>
        <v/>
      </c>
      <c r="C164" s="91"/>
      <c r="D164" s="92" t="str">
        <f>IF(A164="","",VLOOKUP(A164,'Fixture List Individual Files'!$B$14:$F$63,3,FALSE))</f>
        <v/>
      </c>
      <c r="E164" s="92" t="str">
        <f t="shared" si="23"/>
        <v/>
      </c>
      <c r="F164" s="93" t="str">
        <f>IF(A164="","",VLOOKUP(A164,'Fixture List Individual Files'!$B$14:$F$63,4,FALSE))</f>
        <v/>
      </c>
      <c r="G164" s="94" t="str">
        <f>IF(A164="","",VLOOKUP(A164,'Fixture List Individual Files'!$B$14:$F$63,5,FALSE))</f>
        <v/>
      </c>
      <c r="H164" s="95" t="str">
        <f t="shared" si="24"/>
        <v/>
      </c>
      <c r="I164" s="96" t="str">
        <f t="shared" si="25"/>
        <v/>
      </c>
      <c r="J164" s="96" t="str">
        <f t="shared" si="22"/>
        <v/>
      </c>
    </row>
    <row r="165" spans="1:10" x14ac:dyDescent="0.3">
      <c r="A165" s="89"/>
      <c r="B165" s="90" t="str">
        <f>IF(A165="","",VLOOKUP(A165,'Fixture List Individual Files'!$B$14:$F$63,2,FALSE))</f>
        <v/>
      </c>
      <c r="C165" s="91"/>
      <c r="D165" s="92" t="str">
        <f>IF(A165="","",VLOOKUP(A165,'Fixture List Individual Files'!$B$14:$F$63,3,FALSE))</f>
        <v/>
      </c>
      <c r="E165" s="92" t="str">
        <f t="shared" si="23"/>
        <v/>
      </c>
      <c r="F165" s="93" t="str">
        <f>IF(A165="","",VLOOKUP(A165,'Fixture List Individual Files'!$B$14:$F$63,4,FALSE))</f>
        <v/>
      </c>
      <c r="G165" s="94" t="str">
        <f>IF(A165="","",VLOOKUP(A165,'Fixture List Individual Files'!$B$14:$F$63,5,FALSE))</f>
        <v/>
      </c>
      <c r="H165" s="95" t="str">
        <f t="shared" si="24"/>
        <v/>
      </c>
      <c r="I165" s="96" t="str">
        <f t="shared" si="25"/>
        <v/>
      </c>
      <c r="J165" s="96" t="str">
        <f t="shared" si="22"/>
        <v/>
      </c>
    </row>
    <row r="166" spans="1:10" x14ac:dyDescent="0.3">
      <c r="A166" s="89"/>
      <c r="B166" s="90" t="str">
        <f>IF(A166="","",VLOOKUP(A166,'Fixture List Individual Files'!$B$14:$F$63,2,FALSE))</f>
        <v/>
      </c>
      <c r="C166" s="91"/>
      <c r="D166" s="92" t="str">
        <f>IF(A166="","",VLOOKUP(A166,'Fixture List Individual Files'!$B$14:$F$63,3,FALSE))</f>
        <v/>
      </c>
      <c r="E166" s="92" t="str">
        <f t="shared" si="23"/>
        <v/>
      </c>
      <c r="F166" s="93" t="str">
        <f>IF(A166="","",VLOOKUP(A166,'Fixture List Individual Files'!$B$14:$F$63,4,FALSE))</f>
        <v/>
      </c>
      <c r="G166" s="94" t="str">
        <f>IF(A166="","",VLOOKUP(A166,'Fixture List Individual Files'!$B$14:$F$63,5,FALSE))</f>
        <v/>
      </c>
      <c r="H166" s="95" t="str">
        <f t="shared" si="24"/>
        <v/>
      </c>
      <c r="I166" s="96" t="str">
        <f t="shared" si="25"/>
        <v/>
      </c>
      <c r="J166" s="96" t="str">
        <f t="shared" si="22"/>
        <v/>
      </c>
    </row>
    <row r="167" spans="1:10" x14ac:dyDescent="0.3">
      <c r="A167" s="89"/>
      <c r="B167" s="90" t="str">
        <f>IF(A167="","",VLOOKUP(A167,'Fixture List Individual Files'!$B$14:$F$63,2,FALSE))</f>
        <v/>
      </c>
      <c r="C167" s="91"/>
      <c r="D167" s="92" t="str">
        <f>IF(A167="","",VLOOKUP(A167,'Fixture List Individual Files'!$B$14:$F$63,3,FALSE))</f>
        <v/>
      </c>
      <c r="E167" s="92" t="str">
        <f t="shared" si="23"/>
        <v/>
      </c>
      <c r="F167" s="93" t="str">
        <f>IF(A167="","",VLOOKUP(A167,'Fixture List Individual Files'!$B$14:$F$63,4,FALSE))</f>
        <v/>
      </c>
      <c r="G167" s="94" t="str">
        <f>IF(A167="","",VLOOKUP(A167,'Fixture List Individual Files'!$B$14:$F$63,5,FALSE))</f>
        <v/>
      </c>
      <c r="H167" s="95" t="str">
        <f t="shared" si="24"/>
        <v/>
      </c>
      <c r="I167" s="96" t="str">
        <f t="shared" si="25"/>
        <v/>
      </c>
      <c r="J167" s="96" t="str">
        <f t="shared" si="22"/>
        <v/>
      </c>
    </row>
    <row r="168" spans="1:10" x14ac:dyDescent="0.3">
      <c r="A168" s="89"/>
      <c r="B168" s="90" t="str">
        <f>IF(A168="","",VLOOKUP(A168,'Fixture List Individual Files'!$B$14:$F$63,2,FALSE))</f>
        <v/>
      </c>
      <c r="C168" s="91"/>
      <c r="D168" s="92" t="str">
        <f>IF(A168="","",VLOOKUP(A168,'Fixture List Individual Files'!$B$14:$F$63,3,FALSE))</f>
        <v/>
      </c>
      <c r="E168" s="92" t="str">
        <f t="shared" si="23"/>
        <v/>
      </c>
      <c r="F168" s="93" t="str">
        <f>IF(A168="","",VLOOKUP(A168,'Fixture List Individual Files'!$B$14:$F$63,4,FALSE))</f>
        <v/>
      </c>
      <c r="G168" s="94" t="str">
        <f>IF(A168="","",VLOOKUP(A168,'Fixture List Individual Files'!$B$14:$F$63,5,FALSE))</f>
        <v/>
      </c>
      <c r="H168" s="95" t="str">
        <f t="shared" si="24"/>
        <v/>
      </c>
      <c r="I168" s="96" t="str">
        <f t="shared" si="25"/>
        <v/>
      </c>
      <c r="J168" s="96" t="str">
        <f t="shared" si="22"/>
        <v/>
      </c>
    </row>
    <row r="169" spans="1:10" x14ac:dyDescent="0.3">
      <c r="A169" s="89"/>
      <c r="B169" s="90" t="str">
        <f>IF(A169="","",VLOOKUP(A169,'Fixture List Individual Files'!$B$14:$F$63,2,FALSE))</f>
        <v/>
      </c>
      <c r="C169" s="91"/>
      <c r="D169" s="92" t="str">
        <f>IF(A169="","",VLOOKUP(A169,'Fixture List Individual Files'!$B$14:$F$63,3,FALSE))</f>
        <v/>
      </c>
      <c r="E169" s="92" t="str">
        <f t="shared" si="23"/>
        <v/>
      </c>
      <c r="F169" s="93" t="str">
        <f>IF(A169="","",VLOOKUP(A169,'Fixture List Individual Files'!$B$14:$F$63,4,FALSE))</f>
        <v/>
      </c>
      <c r="G169" s="94" t="str">
        <f>IF(A169="","",VLOOKUP(A169,'Fixture List Individual Files'!$B$14:$F$63,5,FALSE))</f>
        <v/>
      </c>
      <c r="H169" s="95" t="str">
        <f t="shared" si="24"/>
        <v/>
      </c>
      <c r="I169" s="96" t="str">
        <f t="shared" si="25"/>
        <v/>
      </c>
      <c r="J169" s="96" t="str">
        <f t="shared" si="22"/>
        <v/>
      </c>
    </row>
    <row r="170" spans="1:10" x14ac:dyDescent="0.3">
      <c r="A170" s="89"/>
      <c r="B170" s="90" t="str">
        <f>IF(A170="","",VLOOKUP(A170,'Fixture List Individual Files'!$B$14:$F$63,2,FALSE))</f>
        <v/>
      </c>
      <c r="C170" s="91"/>
      <c r="D170" s="92" t="str">
        <f>IF(A170="","",VLOOKUP(A170,'Fixture List Individual Files'!$B$14:$F$63,3,FALSE))</f>
        <v/>
      </c>
      <c r="E170" s="92" t="str">
        <f t="shared" si="23"/>
        <v/>
      </c>
      <c r="F170" s="93" t="str">
        <f>IF(A170="","",VLOOKUP(A170,'Fixture List Individual Files'!$B$14:$F$63,4,FALSE))</f>
        <v/>
      </c>
      <c r="G170" s="94" t="str">
        <f>IF(A170="","",VLOOKUP(A170,'Fixture List Individual Files'!$B$14:$F$63,5,FALSE))</f>
        <v/>
      </c>
      <c r="H170" s="95" t="str">
        <f t="shared" si="24"/>
        <v/>
      </c>
      <c r="I170" s="96" t="str">
        <f t="shared" si="25"/>
        <v/>
      </c>
      <c r="J170" s="96" t="str">
        <f t="shared" si="22"/>
        <v/>
      </c>
    </row>
    <row r="171" spans="1:10" x14ac:dyDescent="0.3">
      <c r="A171" s="89"/>
      <c r="B171" s="90" t="str">
        <f>IF(A171="","",VLOOKUP(A171,'Fixture List Individual Files'!$B$14:$F$63,2,FALSE))</f>
        <v/>
      </c>
      <c r="C171" s="91"/>
      <c r="D171" s="92" t="str">
        <f>IF(A171="","",VLOOKUP(A171,'Fixture List Individual Files'!$B$14:$F$63,3,FALSE))</f>
        <v/>
      </c>
      <c r="E171" s="92" t="str">
        <f t="shared" si="23"/>
        <v/>
      </c>
      <c r="F171" s="93" t="str">
        <f>IF(A171="","",VLOOKUP(A171,'Fixture List Individual Files'!$B$14:$F$63,4,FALSE))</f>
        <v/>
      </c>
      <c r="G171" s="94" t="str">
        <f>IF(A171="","",VLOOKUP(A171,'Fixture List Individual Files'!$B$14:$F$63,5,FALSE))</f>
        <v/>
      </c>
      <c r="H171" s="95" t="str">
        <f t="shared" si="24"/>
        <v/>
      </c>
      <c r="I171" s="96" t="str">
        <f t="shared" si="25"/>
        <v/>
      </c>
      <c r="J171" s="96" t="str">
        <f t="shared" si="22"/>
        <v/>
      </c>
    </row>
    <row r="172" spans="1:10" x14ac:dyDescent="0.3">
      <c r="A172" s="89"/>
      <c r="B172" s="90" t="str">
        <f>IF(A172="","",VLOOKUP(A172,'Fixture List Individual Files'!$B$14:$F$63,2,FALSE))</f>
        <v/>
      </c>
      <c r="C172" s="91"/>
      <c r="D172" s="92" t="str">
        <f>IF(A172="","",VLOOKUP(A172,'Fixture List Individual Files'!$B$14:$F$63,3,FALSE))</f>
        <v/>
      </c>
      <c r="E172" s="92" t="str">
        <f t="shared" si="23"/>
        <v/>
      </c>
      <c r="F172" s="93" t="str">
        <f>IF(A172="","",VLOOKUP(A172,'Fixture List Individual Files'!$B$14:$F$63,4,FALSE))</f>
        <v/>
      </c>
      <c r="G172" s="94" t="str">
        <f>IF(A172="","",VLOOKUP(A172,'Fixture List Individual Files'!$B$14:$F$63,5,FALSE))</f>
        <v/>
      </c>
      <c r="H172" s="95" t="str">
        <f t="shared" si="24"/>
        <v/>
      </c>
      <c r="I172" s="96" t="str">
        <f t="shared" si="25"/>
        <v/>
      </c>
      <c r="J172" s="96" t="str">
        <f t="shared" si="22"/>
        <v/>
      </c>
    </row>
    <row r="173" spans="1:10" x14ac:dyDescent="0.3">
      <c r="A173" s="89"/>
      <c r="B173" s="90" t="str">
        <f>IF(A173="","",VLOOKUP(A173,'Fixture List Individual Files'!$B$14:$F$63,2,FALSE))</f>
        <v/>
      </c>
      <c r="C173" s="91"/>
      <c r="D173" s="92" t="str">
        <f>IF(A173="","",VLOOKUP(A173,'Fixture List Individual Files'!$B$14:$F$63,3,FALSE))</f>
        <v/>
      </c>
      <c r="E173" s="92" t="str">
        <f t="shared" si="23"/>
        <v/>
      </c>
      <c r="F173" s="93" t="str">
        <f>IF(A173="","",VLOOKUP(A173,'Fixture List Individual Files'!$B$14:$F$63,4,FALSE))</f>
        <v/>
      </c>
      <c r="G173" s="94" t="str">
        <f>IF(A173="","",VLOOKUP(A173,'Fixture List Individual Files'!$B$14:$F$63,5,FALSE))</f>
        <v/>
      </c>
      <c r="H173" s="95" t="str">
        <f t="shared" si="24"/>
        <v/>
      </c>
      <c r="I173" s="96" t="str">
        <f t="shared" si="25"/>
        <v/>
      </c>
      <c r="J173" s="96" t="str">
        <f t="shared" si="22"/>
        <v/>
      </c>
    </row>
    <row r="174" spans="1:10" x14ac:dyDescent="0.3">
      <c r="A174" s="89"/>
      <c r="B174" s="90" t="str">
        <f>IF(A174="","",VLOOKUP(A174,'Fixture List Individual Files'!$B$14:$F$63,2,FALSE))</f>
        <v/>
      </c>
      <c r="C174" s="91"/>
      <c r="D174" s="92" t="str">
        <f>IF(A174="","",VLOOKUP(A174,'Fixture List Individual Files'!$B$14:$F$63,3,FALSE))</f>
        <v/>
      </c>
      <c r="E174" s="92" t="str">
        <f t="shared" si="23"/>
        <v/>
      </c>
      <c r="F174" s="93" t="str">
        <f>IF(A174="","",VLOOKUP(A174,'Fixture List Individual Files'!$B$14:$F$63,4,FALSE))</f>
        <v/>
      </c>
      <c r="G174" s="94" t="str">
        <f>IF(A174="","",VLOOKUP(A174,'Fixture List Individual Files'!$B$14:$F$63,5,FALSE))</f>
        <v/>
      </c>
      <c r="H174" s="95" t="str">
        <f t="shared" si="24"/>
        <v/>
      </c>
      <c r="I174" s="96" t="str">
        <f t="shared" si="25"/>
        <v/>
      </c>
      <c r="J174" s="96" t="str">
        <f t="shared" si="22"/>
        <v/>
      </c>
    </row>
    <row r="175" spans="1:10" x14ac:dyDescent="0.3">
      <c r="A175" s="89"/>
      <c r="B175" s="90" t="str">
        <f>IF(A175="","",VLOOKUP(A175,'Fixture List Individual Files'!$B$14:$F$63,2,FALSE))</f>
        <v/>
      </c>
      <c r="C175" s="91"/>
      <c r="D175" s="92" t="str">
        <f>IF(A175="","",VLOOKUP(A175,'Fixture List Individual Files'!$B$14:$F$63,3,FALSE))</f>
        <v/>
      </c>
      <c r="E175" s="92" t="str">
        <f t="shared" si="23"/>
        <v/>
      </c>
      <c r="F175" s="93" t="str">
        <f>IF(A175="","",VLOOKUP(A175,'Fixture List Individual Files'!$B$14:$F$63,4,FALSE))</f>
        <v/>
      </c>
      <c r="G175" s="94" t="str">
        <f>IF(A175="","",VLOOKUP(A175,'Fixture List Individual Files'!$B$14:$F$63,5,FALSE))</f>
        <v/>
      </c>
      <c r="H175" s="95" t="str">
        <f t="shared" si="24"/>
        <v/>
      </c>
      <c r="I175" s="96" t="str">
        <f t="shared" si="25"/>
        <v/>
      </c>
      <c r="J175" s="96" t="str">
        <f t="shared" si="22"/>
        <v/>
      </c>
    </row>
    <row r="176" spans="1:10" x14ac:dyDescent="0.3">
      <c r="A176" s="89"/>
      <c r="B176" s="90" t="str">
        <f>IF(A176="","",VLOOKUP(A176,'Fixture List Individual Files'!$B$14:$F$63,2,FALSE))</f>
        <v/>
      </c>
      <c r="C176" s="91"/>
      <c r="D176" s="92" t="str">
        <f>IF(A176="","",VLOOKUP(A176,'Fixture List Individual Files'!$B$14:$F$63,3,FALSE))</f>
        <v/>
      </c>
      <c r="E176" s="92" t="str">
        <f t="shared" si="23"/>
        <v/>
      </c>
      <c r="F176" s="93" t="str">
        <f>IF(A176="","",VLOOKUP(A176,'Fixture List Individual Files'!$B$14:$F$63,4,FALSE))</f>
        <v/>
      </c>
      <c r="G176" s="94" t="str">
        <f>IF(A176="","",VLOOKUP(A176,'Fixture List Individual Files'!$B$14:$F$63,5,FALSE))</f>
        <v/>
      </c>
      <c r="H176" s="95" t="str">
        <f t="shared" si="24"/>
        <v/>
      </c>
      <c r="I176" s="96" t="str">
        <f t="shared" si="25"/>
        <v/>
      </c>
      <c r="J176" s="96" t="str">
        <f t="shared" si="22"/>
        <v/>
      </c>
    </row>
    <row r="177" spans="1:10" x14ac:dyDescent="0.3">
      <c r="A177" s="89"/>
      <c r="B177" s="90" t="str">
        <f>IF(A177="","",VLOOKUP(A177,'Fixture List Individual Files'!$B$14:$F$63,2,FALSE))</f>
        <v/>
      </c>
      <c r="C177" s="91"/>
      <c r="D177" s="92" t="str">
        <f>IF(A177="","",VLOOKUP(A177,'Fixture List Individual Files'!$B$14:$F$63,3,FALSE))</f>
        <v/>
      </c>
      <c r="E177" s="92" t="str">
        <f t="shared" si="23"/>
        <v/>
      </c>
      <c r="F177" s="93" t="str">
        <f>IF(A177="","",VLOOKUP(A177,'Fixture List Individual Files'!$B$14:$F$63,4,FALSE))</f>
        <v/>
      </c>
      <c r="G177" s="94" t="str">
        <f>IF(A177="","",VLOOKUP(A177,'Fixture List Individual Files'!$B$14:$F$63,5,FALSE))</f>
        <v/>
      </c>
      <c r="H177" s="95" t="str">
        <f t="shared" si="24"/>
        <v/>
      </c>
      <c r="I177" s="96" t="str">
        <f t="shared" si="25"/>
        <v/>
      </c>
      <c r="J177" s="96" t="str">
        <f t="shared" si="22"/>
        <v/>
      </c>
    </row>
    <row r="178" spans="1:10" x14ac:dyDescent="0.3">
      <c r="A178" s="89"/>
      <c r="B178" s="90" t="str">
        <f>IF(A178="","",VLOOKUP(A178,'Fixture List Individual Files'!$B$14:$F$63,2,FALSE))</f>
        <v/>
      </c>
      <c r="C178" s="97"/>
      <c r="D178" s="92" t="str">
        <f>IF(A178="","",VLOOKUP(A178,'Fixture List Individual Files'!$B$14:$F$63,3,FALSE))</f>
        <v/>
      </c>
      <c r="E178" s="92" t="str">
        <f t="shared" si="23"/>
        <v/>
      </c>
      <c r="F178" s="93" t="str">
        <f>IF(A178="","",VLOOKUP(A178,'Fixture List Individual Files'!$B$14:$F$63,4,FALSE))</f>
        <v/>
      </c>
      <c r="G178" s="94" t="str">
        <f>IF(A178="","",VLOOKUP(A178,'Fixture List Individual Files'!$B$14:$F$63,5,FALSE))</f>
        <v/>
      </c>
      <c r="H178" s="95" t="str">
        <f t="shared" si="24"/>
        <v/>
      </c>
      <c r="I178" s="96" t="str">
        <f t="shared" si="25"/>
        <v/>
      </c>
      <c r="J178" s="96" t="str">
        <f t="shared" si="22"/>
        <v/>
      </c>
    </row>
    <row r="179" spans="1:10" x14ac:dyDescent="0.3">
      <c r="A179" s="89"/>
      <c r="B179" s="90" t="str">
        <f>IF(A179="","",VLOOKUP(A179,'Fixture List Individual Files'!$B$14:$F$63,2,FALSE))</f>
        <v/>
      </c>
      <c r="C179" s="98"/>
      <c r="D179" s="92" t="str">
        <f>IF(A179="","",VLOOKUP(A179,'Fixture List Individual Files'!$B$14:$F$63,3,FALSE))</f>
        <v/>
      </c>
      <c r="E179" s="92" t="str">
        <f t="shared" si="23"/>
        <v/>
      </c>
      <c r="F179" s="93" t="str">
        <f>IF(A179="","",VLOOKUP(A179,'Fixture List Individual Files'!$B$14:$F$63,4,FALSE))</f>
        <v/>
      </c>
      <c r="G179" s="94" t="str">
        <f>IF(A179="","",VLOOKUP(A179,'Fixture List Individual Files'!$B$14:$F$63,5,FALSE))</f>
        <v/>
      </c>
      <c r="H179" s="95" t="str">
        <f t="shared" si="24"/>
        <v/>
      </c>
      <c r="I179" s="96" t="str">
        <f t="shared" si="25"/>
        <v/>
      </c>
      <c r="J179" s="96" t="str">
        <f t="shared" si="22"/>
        <v/>
      </c>
    </row>
    <row r="180" spans="1:10" x14ac:dyDescent="0.3">
      <c r="A180" s="89"/>
      <c r="B180" s="90" t="str">
        <f>IF(A180="","",VLOOKUP(A180,'Fixture List Individual Files'!$B$14:$F$63,2,FALSE))</f>
        <v/>
      </c>
      <c r="C180" s="98"/>
      <c r="D180" s="92" t="str">
        <f>IF(A180="","",VLOOKUP(A180,'Fixture List Individual Files'!$B$14:$F$63,3,FALSE))</f>
        <v/>
      </c>
      <c r="E180" s="92" t="str">
        <f t="shared" si="23"/>
        <v/>
      </c>
      <c r="F180" s="93" t="str">
        <f>IF(A180="","",VLOOKUP(A180,'Fixture List Individual Files'!$B$14:$F$63,4,FALSE))</f>
        <v/>
      </c>
      <c r="G180" s="94" t="str">
        <f>IF(A180="","",VLOOKUP(A180,'Fixture List Individual Files'!$B$14:$F$63,5,FALSE))</f>
        <v/>
      </c>
      <c r="H180" s="95" t="str">
        <f t="shared" si="24"/>
        <v/>
      </c>
      <c r="I180" s="96" t="str">
        <f t="shared" si="25"/>
        <v/>
      </c>
      <c r="J180" s="96" t="str">
        <f t="shared" si="22"/>
        <v/>
      </c>
    </row>
    <row r="181" spans="1:10" x14ac:dyDescent="0.3">
      <c r="A181" s="90"/>
      <c r="B181" s="292" t="s">
        <v>299</v>
      </c>
      <c r="C181" s="293">
        <f>SUM(C145:C180)</f>
        <v>0</v>
      </c>
      <c r="D181" s="293"/>
      <c r="E181" s="293">
        <f>SUM(E145:E180)</f>
        <v>0</v>
      </c>
      <c r="F181" s="290">
        <f>SUMIF(F145:F180,"Yes",E145:E180)</f>
        <v>0</v>
      </c>
      <c r="G181" s="217"/>
      <c r="H181" s="289">
        <f>SUM(H145:H180)</f>
        <v>0</v>
      </c>
      <c r="I181" s="290">
        <f t="shared" ref="I181:J181" si="26">SUM(I145:I180)</f>
        <v>0</v>
      </c>
      <c r="J181" s="290">
        <f t="shared" si="26"/>
        <v>0</v>
      </c>
    </row>
    <row r="183" spans="1:10" x14ac:dyDescent="0.3">
      <c r="A183" s="400" t="s">
        <v>99</v>
      </c>
      <c r="B183" s="400"/>
      <c r="C183" s="400"/>
      <c r="D183" s="400"/>
      <c r="E183" s="400"/>
      <c r="F183" s="103" t="s">
        <v>287</v>
      </c>
      <c r="G183" s="104"/>
      <c r="H183" s="102"/>
      <c r="I183" s="102"/>
      <c r="J183" s="105" t="e">
        <f>IF(VLOOKUP(A183,'Start Here!'!$N$46:$Q$70,4,FALSE)=0,VLOOKUP(Facility_Type,Admin_Lists!$A$63:$B$66,2,FALSE),VLOOKUP(A183,'Start Here!'!$N$46:$Q$70,4,FALSE))</f>
        <v>#N/A</v>
      </c>
    </row>
    <row r="184" spans="1:10" ht="17.25" thickBot="1" x14ac:dyDescent="0.35">
      <c r="A184" s="106" t="s">
        <v>288</v>
      </c>
      <c r="B184" s="107" t="s">
        <v>57</v>
      </c>
      <c r="C184" s="108"/>
      <c r="D184" s="109"/>
      <c r="E184" s="109">
        <f>IFERROR(VLOOKUP(B184,Admin_Lists!$A$9:$B$49,2,FALSE),"")</f>
        <v>0</v>
      </c>
      <c r="F184" s="110" t="s">
        <v>289</v>
      </c>
      <c r="G184" s="122"/>
      <c r="H184" s="111"/>
      <c r="I184" s="111"/>
      <c r="J184" s="112">
        <f>VLOOKUP(A183,'Start Here!'!$N$46:$O$70,2,FALSE)</f>
        <v>0</v>
      </c>
    </row>
    <row r="185" spans="1:10" ht="17.25" x14ac:dyDescent="0.3">
      <c r="A185" s="113"/>
      <c r="B185" s="401" t="str">
        <f>"Area Description: "&amp;'Sq. Ft. Area Individual Files'!D15</f>
        <v xml:space="preserve">Area Description: </v>
      </c>
      <c r="C185" s="401"/>
      <c r="D185" s="401"/>
      <c r="E185" s="401"/>
      <c r="F185" s="120" t="s">
        <v>290</v>
      </c>
      <c r="G185" s="114">
        <f>'Sq. Ft. Area Individual Files'!C15</f>
        <v>0</v>
      </c>
    </row>
    <row r="186" spans="1:10" x14ac:dyDescent="0.3">
      <c r="A186" s="397" t="s">
        <v>260</v>
      </c>
      <c r="B186" s="395" t="s">
        <v>268</v>
      </c>
      <c r="C186" s="395" t="s">
        <v>269</v>
      </c>
      <c r="D186" s="395" t="s">
        <v>262</v>
      </c>
      <c r="E186" s="395" t="s">
        <v>291</v>
      </c>
      <c r="F186" s="395" t="s">
        <v>292</v>
      </c>
      <c r="G186" s="397" t="s">
        <v>264</v>
      </c>
      <c r="H186" s="399" t="s">
        <v>293</v>
      </c>
      <c r="I186" s="399"/>
      <c r="J186" s="399"/>
    </row>
    <row r="187" spans="1:10" ht="25.5" x14ac:dyDescent="0.3">
      <c r="A187" s="398"/>
      <c r="B187" s="396"/>
      <c r="C187" s="396"/>
      <c r="D187" s="396"/>
      <c r="E187" s="396"/>
      <c r="F187" s="396"/>
      <c r="G187" s="398"/>
      <c r="H187" s="118" t="s">
        <v>294</v>
      </c>
      <c r="I187" s="118" t="s">
        <v>295</v>
      </c>
      <c r="J187" s="118" t="s">
        <v>296</v>
      </c>
    </row>
    <row r="188" spans="1:10" x14ac:dyDescent="0.3">
      <c r="A188" s="89"/>
      <c r="B188" s="90" t="str">
        <f>IF(A188="","",VLOOKUP(A188,'Fixture List Individual Files'!$B$14:$F$63,2,FALSE))</f>
        <v/>
      </c>
      <c r="C188" s="91"/>
      <c r="D188" s="92" t="str">
        <f>IF(A188="","",VLOOKUP(A188,'Fixture List Individual Files'!$B$14:$F$63,3,FALSE))</f>
        <v/>
      </c>
      <c r="E188" s="92" t="str">
        <f>IF(D188="","",C188*D188)</f>
        <v/>
      </c>
      <c r="F188" s="93" t="str">
        <f>IF(A188="","",VLOOKUP(A188,'Fixture List Individual Files'!$B$14:$F$63,4,FALSE))</f>
        <v/>
      </c>
      <c r="G188" s="94" t="str">
        <f>IF(A188="","",VLOOKUP(A188,'Fixture List Individual Files'!$B$14:$F$63,5,FALSE))</f>
        <v/>
      </c>
      <c r="H188" s="95" t="str">
        <f>IF(AND(F188="Yes",Facility_Type="Commercial"),(SFE_Commercial-SFBASE_Commercial)*E188/1000*J184,IF(AND(F188="Yes",Facility_Type="Industrial",G188="Non-High Bay"),(SFE_Industrial-SFBASE_Industrial)*E188/1000*J184,IF(AND(F188="Yes",Facility_Type="Schools &amp; Government",G188="Non-High Bay"),((SFE_SG-SFBASE_SG)*E188/1000*J184),"")))</f>
        <v/>
      </c>
      <c r="I188" s="96" t="str">
        <f>IF(AND(F188="Yes",Facility_Type="Commercial"),(SFE_Commercial-SFBASE_Commercial)*E188/1000*J183,IF(AND(F188="Yes",Facility_Type="Industrial",G188="Non-High Bay"),(SFE_Industrial-SFBASE_Industrial)*E188/1000*J183,IF(AND(F188="Yes",Facility_Type="Schools &amp; Government",G188="Non-High Bay"),((SFE_SG-SFBASE_SG)*E188/1000*J183),"")))</f>
        <v/>
      </c>
      <c r="J188" s="96" t="str">
        <f t="shared" ref="J188:J223" si="27">IFERROR(I188*EUL_for_NLC,"")</f>
        <v/>
      </c>
    </row>
    <row r="189" spans="1:10" x14ac:dyDescent="0.3">
      <c r="A189" s="89"/>
      <c r="B189" s="90" t="str">
        <f>IF(A189="","",VLOOKUP(A189,'Fixture List Individual Files'!$B$14:$F$63,2,FALSE))</f>
        <v/>
      </c>
      <c r="C189" s="91"/>
      <c r="D189" s="92" t="str">
        <f>IF(A189="","",VLOOKUP(A189,'Fixture List Individual Files'!$B$14:$F$63,3,FALSE))</f>
        <v/>
      </c>
      <c r="E189" s="92" t="str">
        <f t="shared" ref="E189:E223" si="28">IF(D189="","",C189*D189)</f>
        <v/>
      </c>
      <c r="F189" s="93" t="str">
        <f>IF(A189="","",VLOOKUP(A189,'Fixture List Individual Files'!$B$14:$F$63,4,FALSE))</f>
        <v/>
      </c>
      <c r="G189" s="94" t="str">
        <f>IF(A189="","",VLOOKUP(A189,'Fixture List Individual Files'!$B$14:$F$63,5,FALSE))</f>
        <v/>
      </c>
      <c r="H189" s="95" t="str">
        <f t="shared" ref="H189:H223" si="29">IF(AND(F189="Yes",Facility_Type="Commercial"),(E189/1000*0.14),IF(AND(F189="Yes",Facility_Type="Industrial",G189="Non-High Bay"),(E189/1000*0.18),IF(AND(F189="Yes",Facility_Type="Schools &amp; Government",G189="Non-High Bay"),(E189/1000*0.14),"")))</f>
        <v/>
      </c>
      <c r="I189" s="96" t="str">
        <f t="shared" ref="I189:I223" si="30">IF(AND(F189="Yes",Facility_Type="Commercial"),((1-SFBASE_Commercial)-(1-SFE_Commercial))*E189/1000*Hrs_Commercial,IF(AND(F189="Yes",Facility_Type="Industrial",G189="Non-High Bay"),((1-SFBASE_Industrial)-(1-SFE_Industrial))*E189/1000*Hrs_Industrial,IF(AND(F189="Yes",Facility_Type="Schools &amp; Government",G189="Non-High Bay"),(((1-SFBASE_SG)-(1-SFE_SG))*E189/1000*Hrs_SG),"")))</f>
        <v/>
      </c>
      <c r="J189" s="96" t="str">
        <f t="shared" si="27"/>
        <v/>
      </c>
    </row>
    <row r="190" spans="1:10" x14ac:dyDescent="0.3">
      <c r="A190" s="89"/>
      <c r="B190" s="90" t="str">
        <f>IF(A190="","",VLOOKUP(A190,'Fixture List Individual Files'!$B$14:$F$63,2,FALSE))</f>
        <v/>
      </c>
      <c r="C190" s="91"/>
      <c r="D190" s="92" t="str">
        <f>IF(A190="","",VLOOKUP(A190,'Fixture List Individual Files'!$B$14:$F$63,3,FALSE))</f>
        <v/>
      </c>
      <c r="E190" s="92" t="str">
        <f t="shared" si="28"/>
        <v/>
      </c>
      <c r="F190" s="93" t="str">
        <f>IF(A190="","",VLOOKUP(A190,'Fixture List Individual Files'!$B$14:$F$63,4,FALSE))</f>
        <v/>
      </c>
      <c r="G190" s="94" t="str">
        <f>IF(A190="","",VLOOKUP(A190,'Fixture List Individual Files'!$B$14:$F$63,5,FALSE))</f>
        <v/>
      </c>
      <c r="H190" s="95" t="str">
        <f t="shared" si="29"/>
        <v/>
      </c>
      <c r="I190" s="96" t="str">
        <f t="shared" si="30"/>
        <v/>
      </c>
      <c r="J190" s="96" t="str">
        <f t="shared" si="27"/>
        <v/>
      </c>
    </row>
    <row r="191" spans="1:10" x14ac:dyDescent="0.3">
      <c r="A191" s="89"/>
      <c r="B191" s="90" t="str">
        <f>IF(A191="","",VLOOKUP(A191,'Fixture List Individual Files'!$B$14:$F$63,2,FALSE))</f>
        <v/>
      </c>
      <c r="C191" s="91"/>
      <c r="D191" s="92" t="str">
        <f>IF(A191="","",VLOOKUP(A191,'Fixture List Individual Files'!$B$14:$F$63,3,FALSE))</f>
        <v/>
      </c>
      <c r="E191" s="92" t="str">
        <f t="shared" si="28"/>
        <v/>
      </c>
      <c r="F191" s="93" t="str">
        <f>IF(A191="","",VLOOKUP(A191,'Fixture List Individual Files'!$B$14:$F$63,4,FALSE))</f>
        <v/>
      </c>
      <c r="G191" s="94" t="str">
        <f>IF(A191="","",VLOOKUP(A191,'Fixture List Individual Files'!$B$14:$F$63,5,FALSE))</f>
        <v/>
      </c>
      <c r="H191" s="95" t="str">
        <f t="shared" si="29"/>
        <v/>
      </c>
      <c r="I191" s="96" t="str">
        <f t="shared" si="30"/>
        <v/>
      </c>
      <c r="J191" s="96" t="str">
        <f t="shared" si="27"/>
        <v/>
      </c>
    </row>
    <row r="192" spans="1:10" x14ac:dyDescent="0.3">
      <c r="A192" s="89"/>
      <c r="B192" s="90" t="str">
        <f>IF(A192="","",VLOOKUP(A192,'Fixture List Individual Files'!$B$14:$F$63,2,FALSE))</f>
        <v/>
      </c>
      <c r="C192" s="91"/>
      <c r="D192" s="92" t="str">
        <f>IF(A192="","",VLOOKUP(A192,'Fixture List Individual Files'!$B$14:$F$63,3,FALSE))</f>
        <v/>
      </c>
      <c r="E192" s="92" t="str">
        <f t="shared" si="28"/>
        <v/>
      </c>
      <c r="F192" s="93" t="str">
        <f>IF(A192="","",VLOOKUP(A192,'Fixture List Individual Files'!$B$14:$F$63,4,FALSE))</f>
        <v/>
      </c>
      <c r="G192" s="94" t="str">
        <f>IF(A192="","",VLOOKUP(A192,'Fixture List Individual Files'!$B$14:$F$63,5,FALSE))</f>
        <v/>
      </c>
      <c r="H192" s="95" t="str">
        <f t="shared" si="29"/>
        <v/>
      </c>
      <c r="I192" s="96" t="str">
        <f t="shared" si="30"/>
        <v/>
      </c>
      <c r="J192" s="96" t="str">
        <f t="shared" si="27"/>
        <v/>
      </c>
    </row>
    <row r="193" spans="1:10" x14ac:dyDescent="0.3">
      <c r="A193" s="89"/>
      <c r="B193" s="90" t="str">
        <f>IF(A193="","",VLOOKUP(A193,'Fixture List Individual Files'!$B$14:$F$63,2,FALSE))</f>
        <v/>
      </c>
      <c r="C193" s="91"/>
      <c r="D193" s="92" t="str">
        <f>IF(A193="","",VLOOKUP(A193,'Fixture List Individual Files'!$B$14:$F$63,3,FALSE))</f>
        <v/>
      </c>
      <c r="E193" s="92" t="str">
        <f t="shared" si="28"/>
        <v/>
      </c>
      <c r="F193" s="93" t="str">
        <f>IF(A193="","",VLOOKUP(A193,'Fixture List Individual Files'!$B$14:$F$63,4,FALSE))</f>
        <v/>
      </c>
      <c r="G193" s="94" t="str">
        <f>IF(A193="","",VLOOKUP(A193,'Fixture List Individual Files'!$B$14:$F$63,5,FALSE))</f>
        <v/>
      </c>
      <c r="H193" s="95" t="str">
        <f t="shared" si="29"/>
        <v/>
      </c>
      <c r="I193" s="96" t="str">
        <f t="shared" si="30"/>
        <v/>
      </c>
      <c r="J193" s="96" t="str">
        <f t="shared" si="27"/>
        <v/>
      </c>
    </row>
    <row r="194" spans="1:10" x14ac:dyDescent="0.3">
      <c r="A194" s="89"/>
      <c r="B194" s="90" t="str">
        <f>IF(A194="","",VLOOKUP(A194,'Fixture List Individual Files'!$B$14:$F$63,2,FALSE))</f>
        <v/>
      </c>
      <c r="C194" s="91"/>
      <c r="D194" s="92" t="str">
        <f>IF(A194="","",VLOOKUP(A194,'Fixture List Individual Files'!$B$14:$F$63,3,FALSE))</f>
        <v/>
      </c>
      <c r="E194" s="92" t="str">
        <f t="shared" si="28"/>
        <v/>
      </c>
      <c r="F194" s="93" t="str">
        <f>IF(A194="","",VLOOKUP(A194,'Fixture List Individual Files'!$B$14:$F$63,4,FALSE))</f>
        <v/>
      </c>
      <c r="G194" s="94" t="str">
        <f>IF(A194="","",VLOOKUP(A194,'Fixture List Individual Files'!$B$14:$F$63,5,FALSE))</f>
        <v/>
      </c>
      <c r="H194" s="95" t="str">
        <f t="shared" si="29"/>
        <v/>
      </c>
      <c r="I194" s="96" t="str">
        <f t="shared" si="30"/>
        <v/>
      </c>
      <c r="J194" s="96" t="str">
        <f t="shared" si="27"/>
        <v/>
      </c>
    </row>
    <row r="195" spans="1:10" x14ac:dyDescent="0.3">
      <c r="A195" s="89"/>
      <c r="B195" s="90" t="str">
        <f>IF(A195="","",VLOOKUP(A195,'Fixture List Individual Files'!$B$14:$F$63,2,FALSE))</f>
        <v/>
      </c>
      <c r="C195" s="91"/>
      <c r="D195" s="92" t="str">
        <f>IF(A195="","",VLOOKUP(A195,'Fixture List Individual Files'!$B$14:$F$63,3,FALSE))</f>
        <v/>
      </c>
      <c r="E195" s="92" t="str">
        <f t="shared" si="28"/>
        <v/>
      </c>
      <c r="F195" s="93" t="str">
        <f>IF(A195="","",VLOOKUP(A195,'Fixture List Individual Files'!$B$14:$F$63,4,FALSE))</f>
        <v/>
      </c>
      <c r="G195" s="94" t="str">
        <f>IF(A195="","",VLOOKUP(A195,'Fixture List Individual Files'!$B$14:$F$63,5,FALSE))</f>
        <v/>
      </c>
      <c r="H195" s="95" t="str">
        <f t="shared" si="29"/>
        <v/>
      </c>
      <c r="I195" s="96" t="str">
        <f t="shared" si="30"/>
        <v/>
      </c>
      <c r="J195" s="96" t="str">
        <f t="shared" si="27"/>
        <v/>
      </c>
    </row>
    <row r="196" spans="1:10" x14ac:dyDescent="0.3">
      <c r="A196" s="89"/>
      <c r="B196" s="90" t="str">
        <f>IF(A196="","",VLOOKUP(A196,'Fixture List Individual Files'!$B$14:$F$63,2,FALSE))</f>
        <v/>
      </c>
      <c r="C196" s="91"/>
      <c r="D196" s="92" t="str">
        <f>IF(A196="","",VLOOKUP(A196,'Fixture List Individual Files'!$B$14:$F$63,3,FALSE))</f>
        <v/>
      </c>
      <c r="E196" s="92" t="str">
        <f t="shared" si="28"/>
        <v/>
      </c>
      <c r="F196" s="93" t="str">
        <f>IF(A196="","",VLOOKUP(A196,'Fixture List Individual Files'!$B$14:$F$63,4,FALSE))</f>
        <v/>
      </c>
      <c r="G196" s="94" t="str">
        <f>IF(A196="","",VLOOKUP(A196,'Fixture List Individual Files'!$B$14:$F$63,5,FALSE))</f>
        <v/>
      </c>
      <c r="H196" s="95" t="str">
        <f t="shared" si="29"/>
        <v/>
      </c>
      <c r="I196" s="96" t="str">
        <f t="shared" si="30"/>
        <v/>
      </c>
      <c r="J196" s="96" t="str">
        <f t="shared" si="27"/>
        <v/>
      </c>
    </row>
    <row r="197" spans="1:10" x14ac:dyDescent="0.3">
      <c r="A197" s="89"/>
      <c r="B197" s="90" t="str">
        <f>IF(A197="","",VLOOKUP(A197,'Fixture List Individual Files'!$B$14:$F$63,2,FALSE))</f>
        <v/>
      </c>
      <c r="C197" s="91"/>
      <c r="D197" s="92" t="str">
        <f>IF(A197="","",VLOOKUP(A197,'Fixture List Individual Files'!$B$14:$F$63,3,FALSE))</f>
        <v/>
      </c>
      <c r="E197" s="92" t="str">
        <f t="shared" si="28"/>
        <v/>
      </c>
      <c r="F197" s="93" t="str">
        <f>IF(A197="","",VLOOKUP(A197,'Fixture List Individual Files'!$B$14:$F$63,4,FALSE))</f>
        <v/>
      </c>
      <c r="G197" s="94" t="str">
        <f>IF(A197="","",VLOOKUP(A197,'Fixture List Individual Files'!$B$14:$F$63,5,FALSE))</f>
        <v/>
      </c>
      <c r="H197" s="95" t="str">
        <f t="shared" si="29"/>
        <v/>
      </c>
      <c r="I197" s="96" t="str">
        <f t="shared" si="30"/>
        <v/>
      </c>
      <c r="J197" s="96" t="str">
        <f t="shared" si="27"/>
        <v/>
      </c>
    </row>
    <row r="198" spans="1:10" x14ac:dyDescent="0.3">
      <c r="A198" s="89"/>
      <c r="B198" s="90" t="str">
        <f>IF(A198="","",VLOOKUP(A198,'Fixture List Individual Files'!$B$14:$F$63,2,FALSE))</f>
        <v/>
      </c>
      <c r="C198" s="91"/>
      <c r="D198" s="92" t="str">
        <f>IF(A198="","",VLOOKUP(A198,'Fixture List Individual Files'!$B$14:$F$63,3,FALSE))</f>
        <v/>
      </c>
      <c r="E198" s="92" t="str">
        <f t="shared" si="28"/>
        <v/>
      </c>
      <c r="F198" s="93" t="str">
        <f>IF(A198="","",VLOOKUP(A198,'Fixture List Individual Files'!$B$14:$F$63,4,FALSE))</f>
        <v/>
      </c>
      <c r="G198" s="94" t="str">
        <f>IF(A198="","",VLOOKUP(A198,'Fixture List Individual Files'!$B$14:$F$63,5,FALSE))</f>
        <v/>
      </c>
      <c r="H198" s="95" t="str">
        <f t="shared" si="29"/>
        <v/>
      </c>
      <c r="I198" s="96" t="str">
        <f t="shared" si="30"/>
        <v/>
      </c>
      <c r="J198" s="96" t="str">
        <f t="shared" si="27"/>
        <v/>
      </c>
    </row>
    <row r="199" spans="1:10" x14ac:dyDescent="0.3">
      <c r="A199" s="89"/>
      <c r="B199" s="90" t="str">
        <f>IF(A199="","",VLOOKUP(A199,'Fixture List Individual Files'!$B$14:$F$63,2,FALSE))</f>
        <v/>
      </c>
      <c r="C199" s="91"/>
      <c r="D199" s="92" t="str">
        <f>IF(A199="","",VLOOKUP(A199,'Fixture List Individual Files'!$B$14:$F$63,3,FALSE))</f>
        <v/>
      </c>
      <c r="E199" s="92" t="str">
        <f t="shared" si="28"/>
        <v/>
      </c>
      <c r="F199" s="93" t="str">
        <f>IF(A199="","",VLOOKUP(A199,'Fixture List Individual Files'!$B$14:$F$63,4,FALSE))</f>
        <v/>
      </c>
      <c r="G199" s="94" t="str">
        <f>IF(A199="","",VLOOKUP(A199,'Fixture List Individual Files'!$B$14:$F$63,5,FALSE))</f>
        <v/>
      </c>
      <c r="H199" s="95" t="str">
        <f t="shared" si="29"/>
        <v/>
      </c>
      <c r="I199" s="96" t="str">
        <f t="shared" si="30"/>
        <v/>
      </c>
      <c r="J199" s="96" t="str">
        <f t="shared" si="27"/>
        <v/>
      </c>
    </row>
    <row r="200" spans="1:10" x14ac:dyDescent="0.3">
      <c r="A200" s="89"/>
      <c r="B200" s="90" t="str">
        <f>IF(A200="","",VLOOKUP(A200,'Fixture List Individual Files'!$B$14:$F$63,2,FALSE))</f>
        <v/>
      </c>
      <c r="C200" s="91"/>
      <c r="D200" s="92" t="str">
        <f>IF(A200="","",VLOOKUP(A200,'Fixture List Individual Files'!$B$14:$F$63,3,FALSE))</f>
        <v/>
      </c>
      <c r="E200" s="92" t="str">
        <f t="shared" si="28"/>
        <v/>
      </c>
      <c r="F200" s="93" t="str">
        <f>IF(A200="","",VLOOKUP(A200,'Fixture List Individual Files'!$B$14:$F$63,4,FALSE))</f>
        <v/>
      </c>
      <c r="G200" s="94" t="str">
        <f>IF(A200="","",VLOOKUP(A200,'Fixture List Individual Files'!$B$14:$F$63,5,FALSE))</f>
        <v/>
      </c>
      <c r="H200" s="95" t="str">
        <f t="shared" si="29"/>
        <v/>
      </c>
      <c r="I200" s="96" t="str">
        <f t="shared" si="30"/>
        <v/>
      </c>
      <c r="J200" s="96" t="str">
        <f t="shared" si="27"/>
        <v/>
      </c>
    </row>
    <row r="201" spans="1:10" x14ac:dyDescent="0.3">
      <c r="A201" s="89"/>
      <c r="B201" s="90" t="str">
        <f>IF(A201="","",VLOOKUP(A201,'Fixture List Individual Files'!$B$14:$F$63,2,FALSE))</f>
        <v/>
      </c>
      <c r="C201" s="91"/>
      <c r="D201" s="92" t="str">
        <f>IF(A201="","",VLOOKUP(A201,'Fixture List Individual Files'!$B$14:$F$63,3,FALSE))</f>
        <v/>
      </c>
      <c r="E201" s="92" t="str">
        <f t="shared" si="28"/>
        <v/>
      </c>
      <c r="F201" s="93" t="str">
        <f>IF(A201="","",VLOOKUP(A201,'Fixture List Individual Files'!$B$14:$F$63,4,FALSE))</f>
        <v/>
      </c>
      <c r="G201" s="94" t="str">
        <f>IF(A201="","",VLOOKUP(A201,'Fixture List Individual Files'!$B$14:$F$63,5,FALSE))</f>
        <v/>
      </c>
      <c r="H201" s="95" t="str">
        <f t="shared" si="29"/>
        <v/>
      </c>
      <c r="I201" s="96" t="str">
        <f t="shared" si="30"/>
        <v/>
      </c>
      <c r="J201" s="96" t="str">
        <f t="shared" si="27"/>
        <v/>
      </c>
    </row>
    <row r="202" spans="1:10" x14ac:dyDescent="0.3">
      <c r="A202" s="89"/>
      <c r="B202" s="90" t="str">
        <f>IF(A202="","",VLOOKUP(A202,'Fixture List Individual Files'!$B$14:$F$63,2,FALSE))</f>
        <v/>
      </c>
      <c r="C202" s="91"/>
      <c r="D202" s="92" t="str">
        <f>IF(A202="","",VLOOKUP(A202,'Fixture List Individual Files'!$B$14:$F$63,3,FALSE))</f>
        <v/>
      </c>
      <c r="E202" s="92" t="str">
        <f t="shared" si="28"/>
        <v/>
      </c>
      <c r="F202" s="93" t="str">
        <f>IF(A202="","",VLOOKUP(A202,'Fixture List Individual Files'!$B$14:$F$63,4,FALSE))</f>
        <v/>
      </c>
      <c r="G202" s="94" t="str">
        <f>IF(A202="","",VLOOKUP(A202,'Fixture List Individual Files'!$B$14:$F$63,5,FALSE))</f>
        <v/>
      </c>
      <c r="H202" s="95" t="str">
        <f t="shared" si="29"/>
        <v/>
      </c>
      <c r="I202" s="96" t="str">
        <f t="shared" si="30"/>
        <v/>
      </c>
      <c r="J202" s="96" t="str">
        <f t="shared" si="27"/>
        <v/>
      </c>
    </row>
    <row r="203" spans="1:10" x14ac:dyDescent="0.3">
      <c r="A203" s="89"/>
      <c r="B203" s="90" t="str">
        <f>IF(A203="","",VLOOKUP(A203,'Fixture List Individual Files'!$B$14:$F$63,2,FALSE))</f>
        <v/>
      </c>
      <c r="C203" s="91"/>
      <c r="D203" s="92" t="str">
        <f>IF(A203="","",VLOOKUP(A203,'Fixture List Individual Files'!$B$14:$F$63,3,FALSE))</f>
        <v/>
      </c>
      <c r="E203" s="92" t="str">
        <f t="shared" si="28"/>
        <v/>
      </c>
      <c r="F203" s="93" t="str">
        <f>IF(A203="","",VLOOKUP(A203,'Fixture List Individual Files'!$B$14:$F$63,4,FALSE))</f>
        <v/>
      </c>
      <c r="G203" s="94" t="str">
        <f>IF(A203="","",VLOOKUP(A203,'Fixture List Individual Files'!$B$14:$F$63,5,FALSE))</f>
        <v/>
      </c>
      <c r="H203" s="95" t="str">
        <f t="shared" si="29"/>
        <v/>
      </c>
      <c r="I203" s="96" t="str">
        <f t="shared" si="30"/>
        <v/>
      </c>
      <c r="J203" s="96" t="str">
        <f t="shared" si="27"/>
        <v/>
      </c>
    </row>
    <row r="204" spans="1:10" x14ac:dyDescent="0.3">
      <c r="A204" s="89"/>
      <c r="B204" s="90" t="str">
        <f>IF(A204="","",VLOOKUP(A204,'Fixture List Individual Files'!$B$14:$F$63,2,FALSE))</f>
        <v/>
      </c>
      <c r="C204" s="91"/>
      <c r="D204" s="92" t="str">
        <f>IF(A204="","",VLOOKUP(A204,'Fixture List Individual Files'!$B$14:$F$63,3,FALSE))</f>
        <v/>
      </c>
      <c r="E204" s="92" t="str">
        <f t="shared" si="28"/>
        <v/>
      </c>
      <c r="F204" s="93" t="str">
        <f>IF(A204="","",VLOOKUP(A204,'Fixture List Individual Files'!$B$14:$F$63,4,FALSE))</f>
        <v/>
      </c>
      <c r="G204" s="94" t="str">
        <f>IF(A204="","",VLOOKUP(A204,'Fixture List Individual Files'!$B$14:$F$63,5,FALSE))</f>
        <v/>
      </c>
      <c r="H204" s="95" t="str">
        <f t="shared" si="29"/>
        <v/>
      </c>
      <c r="I204" s="96" t="str">
        <f t="shared" si="30"/>
        <v/>
      </c>
      <c r="J204" s="96" t="str">
        <f t="shared" si="27"/>
        <v/>
      </c>
    </row>
    <row r="205" spans="1:10" x14ac:dyDescent="0.3">
      <c r="A205" s="89"/>
      <c r="B205" s="90" t="str">
        <f>IF(A205="","",VLOOKUP(A205,'Fixture List Individual Files'!$B$14:$F$63,2,FALSE))</f>
        <v/>
      </c>
      <c r="C205" s="91"/>
      <c r="D205" s="92" t="str">
        <f>IF(A205="","",VLOOKUP(A205,'Fixture List Individual Files'!$B$14:$F$63,3,FALSE))</f>
        <v/>
      </c>
      <c r="E205" s="92" t="str">
        <f t="shared" si="28"/>
        <v/>
      </c>
      <c r="F205" s="93" t="str">
        <f>IF(A205="","",VLOOKUP(A205,'Fixture List Individual Files'!$B$14:$F$63,4,FALSE))</f>
        <v/>
      </c>
      <c r="G205" s="94" t="str">
        <f>IF(A205="","",VLOOKUP(A205,'Fixture List Individual Files'!$B$14:$F$63,5,FALSE))</f>
        <v/>
      </c>
      <c r="H205" s="95" t="str">
        <f t="shared" si="29"/>
        <v/>
      </c>
      <c r="I205" s="96" t="str">
        <f t="shared" si="30"/>
        <v/>
      </c>
      <c r="J205" s="96" t="str">
        <f t="shared" si="27"/>
        <v/>
      </c>
    </row>
    <row r="206" spans="1:10" x14ac:dyDescent="0.3">
      <c r="A206" s="89"/>
      <c r="B206" s="90" t="str">
        <f>IF(A206="","",VLOOKUP(A206,'Fixture List Individual Files'!$B$14:$F$63,2,FALSE))</f>
        <v/>
      </c>
      <c r="C206" s="91"/>
      <c r="D206" s="92" t="str">
        <f>IF(A206="","",VLOOKUP(A206,'Fixture List Individual Files'!$B$14:$F$63,3,FALSE))</f>
        <v/>
      </c>
      <c r="E206" s="92" t="str">
        <f t="shared" si="28"/>
        <v/>
      </c>
      <c r="F206" s="93" t="str">
        <f>IF(A206="","",VLOOKUP(A206,'Fixture List Individual Files'!$B$14:$F$63,4,FALSE))</f>
        <v/>
      </c>
      <c r="G206" s="94" t="str">
        <f>IF(A206="","",VLOOKUP(A206,'Fixture List Individual Files'!$B$14:$F$63,5,FALSE))</f>
        <v/>
      </c>
      <c r="H206" s="95" t="str">
        <f t="shared" si="29"/>
        <v/>
      </c>
      <c r="I206" s="96" t="str">
        <f t="shared" si="30"/>
        <v/>
      </c>
      <c r="J206" s="96" t="str">
        <f t="shared" si="27"/>
        <v/>
      </c>
    </row>
    <row r="207" spans="1:10" x14ac:dyDescent="0.3">
      <c r="A207" s="89"/>
      <c r="B207" s="90" t="str">
        <f>IF(A207="","",VLOOKUP(A207,'Fixture List Individual Files'!$B$14:$F$63,2,FALSE))</f>
        <v/>
      </c>
      <c r="C207" s="91"/>
      <c r="D207" s="92" t="str">
        <f>IF(A207="","",VLOOKUP(A207,'Fixture List Individual Files'!$B$14:$F$63,3,FALSE))</f>
        <v/>
      </c>
      <c r="E207" s="92" t="str">
        <f t="shared" si="28"/>
        <v/>
      </c>
      <c r="F207" s="93" t="str">
        <f>IF(A207="","",VLOOKUP(A207,'Fixture List Individual Files'!$B$14:$F$63,4,FALSE))</f>
        <v/>
      </c>
      <c r="G207" s="94" t="str">
        <f>IF(A207="","",VLOOKUP(A207,'Fixture List Individual Files'!$B$14:$F$63,5,FALSE))</f>
        <v/>
      </c>
      <c r="H207" s="95" t="str">
        <f t="shared" si="29"/>
        <v/>
      </c>
      <c r="I207" s="96" t="str">
        <f t="shared" si="30"/>
        <v/>
      </c>
      <c r="J207" s="96" t="str">
        <f t="shared" si="27"/>
        <v/>
      </c>
    </row>
    <row r="208" spans="1:10" x14ac:dyDescent="0.3">
      <c r="A208" s="89"/>
      <c r="B208" s="90" t="str">
        <f>IF(A208="","",VLOOKUP(A208,'Fixture List Individual Files'!$B$14:$F$63,2,FALSE))</f>
        <v/>
      </c>
      <c r="C208" s="91"/>
      <c r="D208" s="92" t="str">
        <f>IF(A208="","",VLOOKUP(A208,'Fixture List Individual Files'!$B$14:$F$63,3,FALSE))</f>
        <v/>
      </c>
      <c r="E208" s="92" t="str">
        <f t="shared" si="28"/>
        <v/>
      </c>
      <c r="F208" s="93" t="str">
        <f>IF(A208="","",VLOOKUP(A208,'Fixture List Individual Files'!$B$14:$F$63,4,FALSE))</f>
        <v/>
      </c>
      <c r="G208" s="94" t="str">
        <f>IF(A208="","",VLOOKUP(A208,'Fixture List Individual Files'!$B$14:$F$63,5,FALSE))</f>
        <v/>
      </c>
      <c r="H208" s="95" t="str">
        <f t="shared" si="29"/>
        <v/>
      </c>
      <c r="I208" s="96" t="str">
        <f t="shared" si="30"/>
        <v/>
      </c>
      <c r="J208" s="96" t="str">
        <f t="shared" si="27"/>
        <v/>
      </c>
    </row>
    <row r="209" spans="1:10" x14ac:dyDescent="0.3">
      <c r="A209" s="89"/>
      <c r="B209" s="90" t="str">
        <f>IF(A209="","",VLOOKUP(A209,'Fixture List Individual Files'!$B$14:$F$63,2,FALSE))</f>
        <v/>
      </c>
      <c r="C209" s="91"/>
      <c r="D209" s="92" t="str">
        <f>IF(A209="","",VLOOKUP(A209,'Fixture List Individual Files'!$B$14:$F$63,3,FALSE))</f>
        <v/>
      </c>
      <c r="E209" s="92" t="str">
        <f t="shared" si="28"/>
        <v/>
      </c>
      <c r="F209" s="93" t="str">
        <f>IF(A209="","",VLOOKUP(A209,'Fixture List Individual Files'!$B$14:$F$63,4,FALSE))</f>
        <v/>
      </c>
      <c r="G209" s="94" t="str">
        <f>IF(A209="","",VLOOKUP(A209,'Fixture List Individual Files'!$B$14:$F$63,5,FALSE))</f>
        <v/>
      </c>
      <c r="H209" s="95" t="str">
        <f t="shared" si="29"/>
        <v/>
      </c>
      <c r="I209" s="96" t="str">
        <f t="shared" si="30"/>
        <v/>
      </c>
      <c r="J209" s="96" t="str">
        <f t="shared" si="27"/>
        <v/>
      </c>
    </row>
    <row r="210" spans="1:10" x14ac:dyDescent="0.3">
      <c r="A210" s="89"/>
      <c r="B210" s="90" t="str">
        <f>IF(A210="","",VLOOKUP(A210,'Fixture List Individual Files'!$B$14:$F$63,2,FALSE))</f>
        <v/>
      </c>
      <c r="C210" s="91"/>
      <c r="D210" s="92" t="str">
        <f>IF(A210="","",VLOOKUP(A210,'Fixture List Individual Files'!$B$14:$F$63,3,FALSE))</f>
        <v/>
      </c>
      <c r="E210" s="92" t="str">
        <f t="shared" si="28"/>
        <v/>
      </c>
      <c r="F210" s="93" t="str">
        <f>IF(A210="","",VLOOKUP(A210,'Fixture List Individual Files'!$B$14:$F$63,4,FALSE))</f>
        <v/>
      </c>
      <c r="G210" s="94" t="str">
        <f>IF(A210="","",VLOOKUP(A210,'Fixture List Individual Files'!$B$14:$F$63,5,FALSE))</f>
        <v/>
      </c>
      <c r="H210" s="95" t="str">
        <f t="shared" si="29"/>
        <v/>
      </c>
      <c r="I210" s="96" t="str">
        <f t="shared" si="30"/>
        <v/>
      </c>
      <c r="J210" s="96" t="str">
        <f t="shared" si="27"/>
        <v/>
      </c>
    </row>
    <row r="211" spans="1:10" x14ac:dyDescent="0.3">
      <c r="A211" s="89"/>
      <c r="B211" s="90" t="str">
        <f>IF(A211="","",VLOOKUP(A211,'Fixture List Individual Files'!$B$14:$F$63,2,FALSE))</f>
        <v/>
      </c>
      <c r="C211" s="91"/>
      <c r="D211" s="92" t="str">
        <f>IF(A211="","",VLOOKUP(A211,'Fixture List Individual Files'!$B$14:$F$63,3,FALSE))</f>
        <v/>
      </c>
      <c r="E211" s="92" t="str">
        <f t="shared" si="28"/>
        <v/>
      </c>
      <c r="F211" s="93" t="str">
        <f>IF(A211="","",VLOOKUP(A211,'Fixture List Individual Files'!$B$14:$F$63,4,FALSE))</f>
        <v/>
      </c>
      <c r="G211" s="94" t="str">
        <f>IF(A211="","",VLOOKUP(A211,'Fixture List Individual Files'!$B$14:$F$63,5,FALSE))</f>
        <v/>
      </c>
      <c r="H211" s="95" t="str">
        <f t="shared" si="29"/>
        <v/>
      </c>
      <c r="I211" s="96" t="str">
        <f t="shared" si="30"/>
        <v/>
      </c>
      <c r="J211" s="96" t="str">
        <f t="shared" si="27"/>
        <v/>
      </c>
    </row>
    <row r="212" spans="1:10" x14ac:dyDescent="0.3">
      <c r="A212" s="89"/>
      <c r="B212" s="90" t="str">
        <f>IF(A212="","",VLOOKUP(A212,'Fixture List Individual Files'!$B$14:$F$63,2,FALSE))</f>
        <v/>
      </c>
      <c r="C212" s="91"/>
      <c r="D212" s="92" t="str">
        <f>IF(A212="","",VLOOKUP(A212,'Fixture List Individual Files'!$B$14:$F$63,3,FALSE))</f>
        <v/>
      </c>
      <c r="E212" s="92" t="str">
        <f t="shared" si="28"/>
        <v/>
      </c>
      <c r="F212" s="93" t="str">
        <f>IF(A212="","",VLOOKUP(A212,'Fixture List Individual Files'!$B$14:$F$63,4,FALSE))</f>
        <v/>
      </c>
      <c r="G212" s="94" t="str">
        <f>IF(A212="","",VLOOKUP(A212,'Fixture List Individual Files'!$B$14:$F$63,5,FALSE))</f>
        <v/>
      </c>
      <c r="H212" s="95" t="str">
        <f t="shared" si="29"/>
        <v/>
      </c>
      <c r="I212" s="96" t="str">
        <f t="shared" si="30"/>
        <v/>
      </c>
      <c r="J212" s="96" t="str">
        <f t="shared" si="27"/>
        <v/>
      </c>
    </row>
    <row r="213" spans="1:10" x14ac:dyDescent="0.3">
      <c r="A213" s="89"/>
      <c r="B213" s="90" t="str">
        <f>IF(A213="","",VLOOKUP(A213,'Fixture List Individual Files'!$B$14:$F$63,2,FALSE))</f>
        <v/>
      </c>
      <c r="C213" s="91"/>
      <c r="D213" s="92" t="str">
        <f>IF(A213="","",VLOOKUP(A213,'Fixture List Individual Files'!$B$14:$F$63,3,FALSE))</f>
        <v/>
      </c>
      <c r="E213" s="92" t="str">
        <f t="shared" si="28"/>
        <v/>
      </c>
      <c r="F213" s="93" t="str">
        <f>IF(A213="","",VLOOKUP(A213,'Fixture List Individual Files'!$B$14:$F$63,4,FALSE))</f>
        <v/>
      </c>
      <c r="G213" s="94" t="str">
        <f>IF(A213="","",VLOOKUP(A213,'Fixture List Individual Files'!$B$14:$F$63,5,FALSE))</f>
        <v/>
      </c>
      <c r="H213" s="95" t="str">
        <f t="shared" si="29"/>
        <v/>
      </c>
      <c r="I213" s="96" t="str">
        <f t="shared" si="30"/>
        <v/>
      </c>
      <c r="J213" s="96" t="str">
        <f t="shared" si="27"/>
        <v/>
      </c>
    </row>
    <row r="214" spans="1:10" x14ac:dyDescent="0.3">
      <c r="A214" s="89"/>
      <c r="B214" s="90" t="str">
        <f>IF(A214="","",VLOOKUP(A214,'Fixture List Individual Files'!$B$14:$F$63,2,FALSE))</f>
        <v/>
      </c>
      <c r="C214" s="91"/>
      <c r="D214" s="92" t="str">
        <f>IF(A214="","",VLOOKUP(A214,'Fixture List Individual Files'!$B$14:$F$63,3,FALSE))</f>
        <v/>
      </c>
      <c r="E214" s="92" t="str">
        <f t="shared" si="28"/>
        <v/>
      </c>
      <c r="F214" s="93" t="str">
        <f>IF(A214="","",VLOOKUP(A214,'Fixture List Individual Files'!$B$14:$F$63,4,FALSE))</f>
        <v/>
      </c>
      <c r="G214" s="94" t="str">
        <f>IF(A214="","",VLOOKUP(A214,'Fixture List Individual Files'!$B$14:$F$63,5,FALSE))</f>
        <v/>
      </c>
      <c r="H214" s="95" t="str">
        <f t="shared" si="29"/>
        <v/>
      </c>
      <c r="I214" s="96" t="str">
        <f t="shared" si="30"/>
        <v/>
      </c>
      <c r="J214" s="96" t="str">
        <f t="shared" si="27"/>
        <v/>
      </c>
    </row>
    <row r="215" spans="1:10" x14ac:dyDescent="0.3">
      <c r="A215" s="89"/>
      <c r="B215" s="90" t="str">
        <f>IF(A215="","",VLOOKUP(A215,'Fixture List Individual Files'!$B$14:$F$63,2,FALSE))</f>
        <v/>
      </c>
      <c r="C215" s="91"/>
      <c r="D215" s="92" t="str">
        <f>IF(A215="","",VLOOKUP(A215,'Fixture List Individual Files'!$B$14:$F$63,3,FALSE))</f>
        <v/>
      </c>
      <c r="E215" s="92" t="str">
        <f t="shared" si="28"/>
        <v/>
      </c>
      <c r="F215" s="93" t="str">
        <f>IF(A215="","",VLOOKUP(A215,'Fixture List Individual Files'!$B$14:$F$63,4,FALSE))</f>
        <v/>
      </c>
      <c r="G215" s="94" t="str">
        <f>IF(A215="","",VLOOKUP(A215,'Fixture List Individual Files'!$B$14:$F$63,5,FALSE))</f>
        <v/>
      </c>
      <c r="H215" s="95" t="str">
        <f t="shared" si="29"/>
        <v/>
      </c>
      <c r="I215" s="96" t="str">
        <f t="shared" si="30"/>
        <v/>
      </c>
      <c r="J215" s="96" t="str">
        <f t="shared" si="27"/>
        <v/>
      </c>
    </row>
    <row r="216" spans="1:10" x14ac:dyDescent="0.3">
      <c r="A216" s="89"/>
      <c r="B216" s="90" t="str">
        <f>IF(A216="","",VLOOKUP(A216,'Fixture List Individual Files'!$B$14:$F$63,2,FALSE))</f>
        <v/>
      </c>
      <c r="C216" s="91"/>
      <c r="D216" s="92" t="str">
        <f>IF(A216="","",VLOOKUP(A216,'Fixture List Individual Files'!$B$14:$F$63,3,FALSE))</f>
        <v/>
      </c>
      <c r="E216" s="92" t="str">
        <f t="shared" si="28"/>
        <v/>
      </c>
      <c r="F216" s="93" t="str">
        <f>IF(A216="","",VLOOKUP(A216,'Fixture List Individual Files'!$B$14:$F$63,4,FALSE))</f>
        <v/>
      </c>
      <c r="G216" s="94" t="str">
        <f>IF(A216="","",VLOOKUP(A216,'Fixture List Individual Files'!$B$14:$F$63,5,FALSE))</f>
        <v/>
      </c>
      <c r="H216" s="95" t="str">
        <f t="shared" si="29"/>
        <v/>
      </c>
      <c r="I216" s="96" t="str">
        <f t="shared" si="30"/>
        <v/>
      </c>
      <c r="J216" s="96" t="str">
        <f t="shared" si="27"/>
        <v/>
      </c>
    </row>
    <row r="217" spans="1:10" x14ac:dyDescent="0.3">
      <c r="A217" s="89"/>
      <c r="B217" s="90" t="str">
        <f>IF(A217="","",VLOOKUP(A217,'Fixture List Individual Files'!$B$14:$F$63,2,FALSE))</f>
        <v/>
      </c>
      <c r="C217" s="91"/>
      <c r="D217" s="92" t="str">
        <f>IF(A217="","",VLOOKUP(A217,'Fixture List Individual Files'!$B$14:$F$63,3,FALSE))</f>
        <v/>
      </c>
      <c r="E217" s="92" t="str">
        <f t="shared" si="28"/>
        <v/>
      </c>
      <c r="F217" s="93" t="str">
        <f>IF(A217="","",VLOOKUP(A217,'Fixture List Individual Files'!$B$14:$F$63,4,FALSE))</f>
        <v/>
      </c>
      <c r="G217" s="94" t="str">
        <f>IF(A217="","",VLOOKUP(A217,'Fixture List Individual Files'!$B$14:$F$63,5,FALSE))</f>
        <v/>
      </c>
      <c r="H217" s="95" t="str">
        <f t="shared" si="29"/>
        <v/>
      </c>
      <c r="I217" s="96" t="str">
        <f t="shared" si="30"/>
        <v/>
      </c>
      <c r="J217" s="96" t="str">
        <f t="shared" si="27"/>
        <v/>
      </c>
    </row>
    <row r="218" spans="1:10" x14ac:dyDescent="0.3">
      <c r="A218" s="89"/>
      <c r="B218" s="90" t="str">
        <f>IF(A218="","",VLOOKUP(A218,'Fixture List Individual Files'!$B$14:$F$63,2,FALSE))</f>
        <v/>
      </c>
      <c r="C218" s="91"/>
      <c r="D218" s="92" t="str">
        <f>IF(A218="","",VLOOKUP(A218,'Fixture List Individual Files'!$B$14:$F$63,3,FALSE))</f>
        <v/>
      </c>
      <c r="E218" s="92" t="str">
        <f t="shared" si="28"/>
        <v/>
      </c>
      <c r="F218" s="93" t="str">
        <f>IF(A218="","",VLOOKUP(A218,'Fixture List Individual Files'!$B$14:$F$63,4,FALSE))</f>
        <v/>
      </c>
      <c r="G218" s="94" t="str">
        <f>IF(A218="","",VLOOKUP(A218,'Fixture List Individual Files'!$B$14:$F$63,5,FALSE))</f>
        <v/>
      </c>
      <c r="H218" s="95" t="str">
        <f t="shared" si="29"/>
        <v/>
      </c>
      <c r="I218" s="96" t="str">
        <f t="shared" si="30"/>
        <v/>
      </c>
      <c r="J218" s="96" t="str">
        <f t="shared" si="27"/>
        <v/>
      </c>
    </row>
    <row r="219" spans="1:10" x14ac:dyDescent="0.3">
      <c r="A219" s="89"/>
      <c r="B219" s="90" t="str">
        <f>IF(A219="","",VLOOKUP(A219,'Fixture List Individual Files'!$B$14:$F$63,2,FALSE))</f>
        <v/>
      </c>
      <c r="C219" s="91"/>
      <c r="D219" s="92" t="str">
        <f>IF(A219="","",VLOOKUP(A219,'Fixture List Individual Files'!$B$14:$F$63,3,FALSE))</f>
        <v/>
      </c>
      <c r="E219" s="92" t="str">
        <f t="shared" si="28"/>
        <v/>
      </c>
      <c r="F219" s="93" t="str">
        <f>IF(A219="","",VLOOKUP(A219,'Fixture List Individual Files'!$B$14:$F$63,4,FALSE))</f>
        <v/>
      </c>
      <c r="G219" s="94" t="str">
        <f>IF(A219="","",VLOOKUP(A219,'Fixture List Individual Files'!$B$14:$F$63,5,FALSE))</f>
        <v/>
      </c>
      <c r="H219" s="95" t="str">
        <f t="shared" si="29"/>
        <v/>
      </c>
      <c r="I219" s="96" t="str">
        <f t="shared" si="30"/>
        <v/>
      </c>
      <c r="J219" s="96" t="str">
        <f t="shared" si="27"/>
        <v/>
      </c>
    </row>
    <row r="220" spans="1:10" x14ac:dyDescent="0.3">
      <c r="A220" s="89"/>
      <c r="B220" s="90" t="str">
        <f>IF(A220="","",VLOOKUP(A220,'Fixture List Individual Files'!$B$14:$F$63,2,FALSE))</f>
        <v/>
      </c>
      <c r="C220" s="91"/>
      <c r="D220" s="92" t="str">
        <f>IF(A220="","",VLOOKUP(A220,'Fixture List Individual Files'!$B$14:$F$63,3,FALSE))</f>
        <v/>
      </c>
      <c r="E220" s="92" t="str">
        <f t="shared" si="28"/>
        <v/>
      </c>
      <c r="F220" s="93" t="str">
        <f>IF(A220="","",VLOOKUP(A220,'Fixture List Individual Files'!$B$14:$F$63,4,FALSE))</f>
        <v/>
      </c>
      <c r="G220" s="94" t="str">
        <f>IF(A220="","",VLOOKUP(A220,'Fixture List Individual Files'!$B$14:$F$63,5,FALSE))</f>
        <v/>
      </c>
      <c r="H220" s="95" t="str">
        <f t="shared" si="29"/>
        <v/>
      </c>
      <c r="I220" s="96" t="str">
        <f t="shared" si="30"/>
        <v/>
      </c>
      <c r="J220" s="96" t="str">
        <f t="shared" si="27"/>
        <v/>
      </c>
    </row>
    <row r="221" spans="1:10" x14ac:dyDescent="0.3">
      <c r="A221" s="89"/>
      <c r="B221" s="90" t="str">
        <f>IF(A221="","",VLOOKUP(A221,'Fixture List Individual Files'!$B$14:$F$63,2,FALSE))</f>
        <v/>
      </c>
      <c r="C221" s="97"/>
      <c r="D221" s="92" t="str">
        <f>IF(A221="","",VLOOKUP(A221,'Fixture List Individual Files'!$B$14:$F$63,3,FALSE))</f>
        <v/>
      </c>
      <c r="E221" s="92" t="str">
        <f t="shared" si="28"/>
        <v/>
      </c>
      <c r="F221" s="93" t="str">
        <f>IF(A221="","",VLOOKUP(A221,'Fixture List Individual Files'!$B$14:$F$63,4,FALSE))</f>
        <v/>
      </c>
      <c r="G221" s="94" t="str">
        <f>IF(A221="","",VLOOKUP(A221,'Fixture List Individual Files'!$B$14:$F$63,5,FALSE))</f>
        <v/>
      </c>
      <c r="H221" s="95" t="str">
        <f t="shared" si="29"/>
        <v/>
      </c>
      <c r="I221" s="96" t="str">
        <f t="shared" si="30"/>
        <v/>
      </c>
      <c r="J221" s="96" t="str">
        <f t="shared" si="27"/>
        <v/>
      </c>
    </row>
    <row r="222" spans="1:10" x14ac:dyDescent="0.3">
      <c r="A222" s="89"/>
      <c r="B222" s="90" t="str">
        <f>IF(A222="","",VLOOKUP(A222,'Fixture List Individual Files'!$B$14:$F$63,2,FALSE))</f>
        <v/>
      </c>
      <c r="C222" s="98"/>
      <c r="D222" s="92" t="str">
        <f>IF(A222="","",VLOOKUP(A222,'Fixture List Individual Files'!$B$14:$F$63,3,FALSE))</f>
        <v/>
      </c>
      <c r="E222" s="92" t="str">
        <f t="shared" si="28"/>
        <v/>
      </c>
      <c r="F222" s="93" t="str">
        <f>IF(A222="","",VLOOKUP(A222,'Fixture List Individual Files'!$B$14:$F$63,4,FALSE))</f>
        <v/>
      </c>
      <c r="G222" s="94" t="str">
        <f>IF(A222="","",VLOOKUP(A222,'Fixture List Individual Files'!$B$14:$F$63,5,FALSE))</f>
        <v/>
      </c>
      <c r="H222" s="95" t="str">
        <f t="shared" si="29"/>
        <v/>
      </c>
      <c r="I222" s="96" t="str">
        <f t="shared" si="30"/>
        <v/>
      </c>
      <c r="J222" s="96" t="str">
        <f t="shared" si="27"/>
        <v/>
      </c>
    </row>
    <row r="223" spans="1:10" x14ac:dyDescent="0.3">
      <c r="A223" s="89"/>
      <c r="B223" s="90" t="str">
        <f>IF(A223="","",VLOOKUP(A223,'Fixture List Individual Files'!$B$14:$F$63,2,FALSE))</f>
        <v/>
      </c>
      <c r="C223" s="98"/>
      <c r="D223" s="92" t="str">
        <f>IF(A223="","",VLOOKUP(A223,'Fixture List Individual Files'!$B$14:$F$63,3,FALSE))</f>
        <v/>
      </c>
      <c r="E223" s="92" t="str">
        <f t="shared" si="28"/>
        <v/>
      </c>
      <c r="F223" s="93" t="str">
        <f>IF(A223="","",VLOOKUP(A223,'Fixture List Individual Files'!$B$14:$F$63,4,FALSE))</f>
        <v/>
      </c>
      <c r="G223" s="94" t="str">
        <f>IF(A223="","",VLOOKUP(A223,'Fixture List Individual Files'!$B$14:$F$63,5,FALSE))</f>
        <v/>
      </c>
      <c r="H223" s="95" t="str">
        <f t="shared" si="29"/>
        <v/>
      </c>
      <c r="I223" s="96" t="str">
        <f t="shared" si="30"/>
        <v/>
      </c>
      <c r="J223" s="96" t="str">
        <f t="shared" si="27"/>
        <v/>
      </c>
    </row>
    <row r="224" spans="1:10" x14ac:dyDescent="0.3">
      <c r="A224" s="90"/>
      <c r="B224" s="292" t="s">
        <v>299</v>
      </c>
      <c r="C224" s="293">
        <f>SUM(C188:C223)</f>
        <v>0</v>
      </c>
      <c r="D224" s="293"/>
      <c r="E224" s="293">
        <f>SUM(E188:E223)</f>
        <v>0</v>
      </c>
      <c r="F224" s="290">
        <f>SUMIF(F188:F223,"Yes",E188:E223)</f>
        <v>0</v>
      </c>
      <c r="G224" s="217"/>
      <c r="H224" s="289">
        <f>SUM(H188:H223)</f>
        <v>0</v>
      </c>
      <c r="I224" s="290">
        <f t="shared" ref="I224:J224" si="31">SUM(I188:I223)</f>
        <v>0</v>
      </c>
      <c r="J224" s="290">
        <f t="shared" si="31"/>
        <v>0</v>
      </c>
    </row>
    <row r="226" spans="1:10" x14ac:dyDescent="0.3">
      <c r="A226" s="405" t="s">
        <v>100</v>
      </c>
      <c r="B226" s="405"/>
      <c r="C226" s="405"/>
      <c r="D226" s="405"/>
      <c r="E226" s="405"/>
      <c r="F226" s="103" t="s">
        <v>287</v>
      </c>
      <c r="G226" s="104"/>
      <c r="H226" s="102"/>
      <c r="I226" s="102"/>
      <c r="J226" s="105" t="e">
        <f>IF(VLOOKUP(A226,'Start Here!'!$N$46:$Q$70,4,FALSE)=0,VLOOKUP(Facility_Type,Admin_Lists!$A$63:$B$66,2,FALSE),VLOOKUP(A226,'Start Here!'!$N$46:$Q$70,4,FALSE))</f>
        <v>#N/A</v>
      </c>
    </row>
    <row r="227" spans="1:10" ht="17.25" thickBot="1" x14ac:dyDescent="0.35">
      <c r="A227" s="106" t="s">
        <v>288</v>
      </c>
      <c r="B227" s="107" t="s">
        <v>57</v>
      </c>
      <c r="C227" s="108"/>
      <c r="D227" s="109"/>
      <c r="E227" s="109">
        <f>IFERROR(VLOOKUP(B227,Admin_Lists!$A$9:$B$49,2,FALSE),"")</f>
        <v>0</v>
      </c>
      <c r="F227" s="110" t="s">
        <v>289</v>
      </c>
      <c r="G227" s="122"/>
      <c r="H227" s="111"/>
      <c r="I227" s="111"/>
      <c r="J227" s="112">
        <f>VLOOKUP(A226,'Start Here!'!$N$46:$O$70,2,FALSE)</f>
        <v>0</v>
      </c>
    </row>
    <row r="228" spans="1:10" ht="17.25" x14ac:dyDescent="0.3">
      <c r="A228" s="113"/>
      <c r="B228" s="401" t="str">
        <f>"Area Description: "&amp;'Sq. Ft. Area Individual Files'!D286</f>
        <v xml:space="preserve">Area Description: </v>
      </c>
      <c r="C228" s="401"/>
      <c r="D228" s="401"/>
      <c r="E228" s="401"/>
      <c r="F228" s="120" t="s">
        <v>290</v>
      </c>
      <c r="G228" s="114">
        <f>'Sq. Ft. Area Individual Files'!C287</f>
        <v>0</v>
      </c>
    </row>
    <row r="229" spans="1:10" x14ac:dyDescent="0.3">
      <c r="A229" s="397" t="s">
        <v>260</v>
      </c>
      <c r="B229" s="395" t="s">
        <v>268</v>
      </c>
      <c r="C229" s="395" t="s">
        <v>269</v>
      </c>
      <c r="D229" s="395" t="s">
        <v>262</v>
      </c>
      <c r="E229" s="395" t="s">
        <v>291</v>
      </c>
      <c r="F229" s="395" t="s">
        <v>292</v>
      </c>
      <c r="G229" s="397" t="s">
        <v>264</v>
      </c>
      <c r="H229" s="399" t="s">
        <v>293</v>
      </c>
      <c r="I229" s="399"/>
      <c r="J229" s="399"/>
    </row>
    <row r="230" spans="1:10" ht="25.5" x14ac:dyDescent="0.3">
      <c r="A230" s="398"/>
      <c r="B230" s="396"/>
      <c r="C230" s="396"/>
      <c r="D230" s="396"/>
      <c r="E230" s="396"/>
      <c r="F230" s="396"/>
      <c r="G230" s="398"/>
      <c r="H230" s="118" t="s">
        <v>294</v>
      </c>
      <c r="I230" s="118" t="s">
        <v>295</v>
      </c>
      <c r="J230" s="118" t="s">
        <v>296</v>
      </c>
    </row>
    <row r="231" spans="1:10" x14ac:dyDescent="0.3">
      <c r="A231" s="89"/>
      <c r="B231" s="90" t="str">
        <f>IF(A231="","",VLOOKUP(A231,'Fixture List Individual Files'!$B$14:$F$63,2,FALSE))</f>
        <v/>
      </c>
      <c r="C231" s="91"/>
      <c r="D231" s="92" t="str">
        <f>IF(A231="","",VLOOKUP(A231,'Fixture List Individual Files'!$B$14:$F$63,3,FALSE))</f>
        <v/>
      </c>
      <c r="E231" s="92" t="str">
        <f>IF(D231="","",C231*D231)</f>
        <v/>
      </c>
      <c r="F231" s="93" t="str">
        <f>IF(A231="","",VLOOKUP(A231,'Fixture List Individual Files'!$B$14:$F$63,4,FALSE))</f>
        <v/>
      </c>
      <c r="G231" s="94" t="str">
        <f>IF(A231="","",VLOOKUP(A231,'Fixture List Individual Files'!$B$14:$F$63,5,FALSE))</f>
        <v/>
      </c>
      <c r="H231" s="95" t="str">
        <f t="shared" ref="H231:H266" si="32">IF(AND(F231="Yes",Facility_Type="Commercial"),(SFE_Commercial-SFBASE_Commercial)*E231/1000*$J$227,IF(AND(F231="Yes",Facility_Type="Industrial",G231="Non-High Bay"),(SFE_Industrial-SFBASE_Industrial)*E231/1000*$J$227,IF(AND(F231="Yes",Facility_Type="Schools &amp; Government",G231="Non-High Bay"),((SFE_SG-SFBASE_SG)*E231/1000*$J$227),"")))</f>
        <v/>
      </c>
      <c r="I231" s="96" t="str">
        <f t="shared" ref="I231:I266" si="33">IF(AND(F231="Yes",Facility_Type="Commercial"),(SFE_Commercial-SFBASE_Commercial)*E231/1000*$J$226,IF(AND(F231="Yes",Facility_Type="Industrial",G231="Non-High Bay"),(SFE_Industrial-SFBASE_Industrial)*E231/1000*$J$226,IF(AND(F231="Yes",Facility_Type="Schools &amp; Government",G231="Non-High Bay"),((SFE_SG-SFBASE_SG)*E231/1000*$J$226),"")))</f>
        <v/>
      </c>
      <c r="J231" s="96" t="str">
        <f t="shared" ref="J231:J266" si="34">IFERROR(I231*EUL_for_NLC,"")</f>
        <v/>
      </c>
    </row>
    <row r="232" spans="1:10" x14ac:dyDescent="0.3">
      <c r="A232" s="89"/>
      <c r="B232" s="90" t="str">
        <f>IF(A232="","",VLOOKUP(A232,'Fixture List Individual Files'!$B$14:$F$63,2,FALSE))</f>
        <v/>
      </c>
      <c r="C232" s="91"/>
      <c r="D232" s="92" t="str">
        <f>IF(A232="","",VLOOKUP(A232,'Fixture List Individual Files'!$B$14:$F$63,3,FALSE))</f>
        <v/>
      </c>
      <c r="E232" s="92" t="str">
        <f t="shared" ref="E232:E266" si="35">IF(D232="","",C232*D232)</f>
        <v/>
      </c>
      <c r="F232" s="93" t="str">
        <f>IF(A232="","",VLOOKUP(A232,'Fixture List Individual Files'!$B$14:$F$63,4,FALSE))</f>
        <v/>
      </c>
      <c r="G232" s="94" t="str">
        <f>IF(A232="","",VLOOKUP(A232,'Fixture List Individual Files'!$B$14:$F$63,5,FALSE))</f>
        <v/>
      </c>
      <c r="H232" s="95" t="str">
        <f t="shared" si="32"/>
        <v/>
      </c>
      <c r="I232" s="96" t="str">
        <f t="shared" si="33"/>
        <v/>
      </c>
      <c r="J232" s="96" t="str">
        <f t="shared" si="34"/>
        <v/>
      </c>
    </row>
    <row r="233" spans="1:10" x14ac:dyDescent="0.3">
      <c r="A233" s="89"/>
      <c r="B233" s="90" t="str">
        <f>IF(A233="","",VLOOKUP(A233,'Fixture List Individual Files'!$B$14:$F$63,2,FALSE))</f>
        <v/>
      </c>
      <c r="C233" s="91"/>
      <c r="D233" s="92" t="str">
        <f>IF(A233="","",VLOOKUP(A233,'Fixture List Individual Files'!$B$14:$F$63,3,FALSE))</f>
        <v/>
      </c>
      <c r="E233" s="92" t="str">
        <f t="shared" si="35"/>
        <v/>
      </c>
      <c r="F233" s="93" t="str">
        <f>IF(A233="","",VLOOKUP(A233,'Fixture List Individual Files'!$B$14:$F$63,4,FALSE))</f>
        <v/>
      </c>
      <c r="G233" s="94" t="str">
        <f>IF(A233="","",VLOOKUP(A233,'Fixture List Individual Files'!$B$14:$F$63,5,FALSE))</f>
        <v/>
      </c>
      <c r="H233" s="95" t="str">
        <f t="shared" si="32"/>
        <v/>
      </c>
      <c r="I233" s="96" t="str">
        <f t="shared" si="33"/>
        <v/>
      </c>
      <c r="J233" s="96" t="str">
        <f t="shared" si="34"/>
        <v/>
      </c>
    </row>
    <row r="234" spans="1:10" x14ac:dyDescent="0.3">
      <c r="A234" s="89"/>
      <c r="B234" s="90" t="str">
        <f>IF(A234="","",VLOOKUP(A234,'Fixture List Individual Files'!$B$14:$F$63,2,FALSE))</f>
        <v/>
      </c>
      <c r="C234" s="91"/>
      <c r="D234" s="92" t="str">
        <f>IF(A234="","",VLOOKUP(A234,'Fixture List Individual Files'!$B$14:$F$63,3,FALSE))</f>
        <v/>
      </c>
      <c r="E234" s="92" t="str">
        <f t="shared" si="35"/>
        <v/>
      </c>
      <c r="F234" s="93" t="str">
        <f>IF(A234="","",VLOOKUP(A234,'Fixture List Individual Files'!$B$14:$F$63,4,FALSE))</f>
        <v/>
      </c>
      <c r="G234" s="94" t="str">
        <f>IF(A234="","",VLOOKUP(A234,'Fixture List Individual Files'!$B$14:$F$63,5,FALSE))</f>
        <v/>
      </c>
      <c r="H234" s="95" t="str">
        <f t="shared" si="32"/>
        <v/>
      </c>
      <c r="I234" s="96" t="str">
        <f t="shared" si="33"/>
        <v/>
      </c>
      <c r="J234" s="96" t="str">
        <f t="shared" si="34"/>
        <v/>
      </c>
    </row>
    <row r="235" spans="1:10" x14ac:dyDescent="0.3">
      <c r="A235" s="89"/>
      <c r="B235" s="90" t="str">
        <f>IF(A235="","",VLOOKUP(A235,'Fixture List Individual Files'!$B$14:$F$63,2,FALSE))</f>
        <v/>
      </c>
      <c r="C235" s="91"/>
      <c r="D235" s="92" t="str">
        <f>IF(A235="","",VLOOKUP(A235,'Fixture List Individual Files'!$B$14:$F$63,3,FALSE))</f>
        <v/>
      </c>
      <c r="E235" s="92" t="str">
        <f t="shared" si="35"/>
        <v/>
      </c>
      <c r="F235" s="93" t="str">
        <f>IF(A235="","",VLOOKUP(A235,'Fixture List Individual Files'!$B$14:$F$63,4,FALSE))</f>
        <v/>
      </c>
      <c r="G235" s="94" t="str">
        <f>IF(A235="","",VLOOKUP(A235,'Fixture List Individual Files'!$B$14:$F$63,5,FALSE))</f>
        <v/>
      </c>
      <c r="H235" s="95" t="str">
        <f t="shared" si="32"/>
        <v/>
      </c>
      <c r="I235" s="96" t="str">
        <f t="shared" si="33"/>
        <v/>
      </c>
      <c r="J235" s="96" t="str">
        <f t="shared" si="34"/>
        <v/>
      </c>
    </row>
    <row r="236" spans="1:10" x14ac:dyDescent="0.3">
      <c r="A236" s="89"/>
      <c r="B236" s="90" t="str">
        <f>IF(A236="","",VLOOKUP(A236,'Fixture List Individual Files'!$B$14:$F$63,2,FALSE))</f>
        <v/>
      </c>
      <c r="C236" s="91"/>
      <c r="D236" s="92" t="str">
        <f>IF(A236="","",VLOOKUP(A236,'Fixture List Individual Files'!$B$14:$F$63,3,FALSE))</f>
        <v/>
      </c>
      <c r="E236" s="92" t="str">
        <f t="shared" si="35"/>
        <v/>
      </c>
      <c r="F236" s="93" t="str">
        <f>IF(A236="","",VLOOKUP(A236,'Fixture List Individual Files'!$B$14:$F$63,4,FALSE))</f>
        <v/>
      </c>
      <c r="G236" s="94" t="str">
        <f>IF(A236="","",VLOOKUP(A236,'Fixture List Individual Files'!$B$14:$F$63,5,FALSE))</f>
        <v/>
      </c>
      <c r="H236" s="95" t="str">
        <f t="shared" si="32"/>
        <v/>
      </c>
      <c r="I236" s="96" t="str">
        <f t="shared" si="33"/>
        <v/>
      </c>
      <c r="J236" s="96" t="str">
        <f t="shared" si="34"/>
        <v/>
      </c>
    </row>
    <row r="237" spans="1:10" x14ac:dyDescent="0.3">
      <c r="A237" s="89"/>
      <c r="B237" s="90" t="str">
        <f>IF(A237="","",VLOOKUP(A237,'Fixture List Individual Files'!$B$14:$F$63,2,FALSE))</f>
        <v/>
      </c>
      <c r="C237" s="91"/>
      <c r="D237" s="92" t="str">
        <f>IF(A237="","",VLOOKUP(A237,'Fixture List Individual Files'!$B$14:$F$63,3,FALSE))</f>
        <v/>
      </c>
      <c r="E237" s="92" t="str">
        <f t="shared" si="35"/>
        <v/>
      </c>
      <c r="F237" s="93" t="str">
        <f>IF(A237="","",VLOOKUP(A237,'Fixture List Individual Files'!$B$14:$F$63,4,FALSE))</f>
        <v/>
      </c>
      <c r="G237" s="94" t="str">
        <f>IF(A237="","",VLOOKUP(A237,'Fixture List Individual Files'!$B$14:$F$63,5,FALSE))</f>
        <v/>
      </c>
      <c r="H237" s="95" t="str">
        <f t="shared" si="32"/>
        <v/>
      </c>
      <c r="I237" s="96" t="str">
        <f t="shared" si="33"/>
        <v/>
      </c>
      <c r="J237" s="96" t="str">
        <f t="shared" si="34"/>
        <v/>
      </c>
    </row>
    <row r="238" spans="1:10" x14ac:dyDescent="0.3">
      <c r="A238" s="89"/>
      <c r="B238" s="90" t="str">
        <f>IF(A238="","",VLOOKUP(A238,'Fixture List Individual Files'!$B$14:$F$63,2,FALSE))</f>
        <v/>
      </c>
      <c r="C238" s="91"/>
      <c r="D238" s="92" t="str">
        <f>IF(A238="","",VLOOKUP(A238,'Fixture List Individual Files'!$B$14:$F$63,3,FALSE))</f>
        <v/>
      </c>
      <c r="E238" s="92" t="str">
        <f t="shared" si="35"/>
        <v/>
      </c>
      <c r="F238" s="93" t="str">
        <f>IF(A238="","",VLOOKUP(A238,'Fixture List Individual Files'!$B$14:$F$63,4,FALSE))</f>
        <v/>
      </c>
      <c r="G238" s="94" t="str">
        <f>IF(A238="","",VLOOKUP(A238,'Fixture List Individual Files'!$B$14:$F$63,5,FALSE))</f>
        <v/>
      </c>
      <c r="H238" s="95" t="str">
        <f t="shared" si="32"/>
        <v/>
      </c>
      <c r="I238" s="96" t="str">
        <f t="shared" si="33"/>
        <v/>
      </c>
      <c r="J238" s="96" t="str">
        <f t="shared" si="34"/>
        <v/>
      </c>
    </row>
    <row r="239" spans="1:10" x14ac:dyDescent="0.3">
      <c r="A239" s="89"/>
      <c r="B239" s="90" t="str">
        <f>IF(A239="","",VLOOKUP(A239,'Fixture List Individual Files'!$B$14:$F$63,2,FALSE))</f>
        <v/>
      </c>
      <c r="C239" s="91"/>
      <c r="D239" s="92" t="str">
        <f>IF(A239="","",VLOOKUP(A239,'Fixture List Individual Files'!$B$14:$F$63,3,FALSE))</f>
        <v/>
      </c>
      <c r="E239" s="92" t="str">
        <f t="shared" si="35"/>
        <v/>
      </c>
      <c r="F239" s="93" t="str">
        <f>IF(A239="","",VLOOKUP(A239,'Fixture List Individual Files'!$B$14:$F$63,4,FALSE))</f>
        <v/>
      </c>
      <c r="G239" s="94" t="str">
        <f>IF(A239="","",VLOOKUP(A239,'Fixture List Individual Files'!$B$14:$F$63,5,FALSE))</f>
        <v/>
      </c>
      <c r="H239" s="95" t="str">
        <f t="shared" si="32"/>
        <v/>
      </c>
      <c r="I239" s="96" t="str">
        <f t="shared" si="33"/>
        <v/>
      </c>
      <c r="J239" s="96" t="str">
        <f t="shared" si="34"/>
        <v/>
      </c>
    </row>
    <row r="240" spans="1:10" x14ac:dyDescent="0.3">
      <c r="A240" s="89"/>
      <c r="B240" s="90" t="str">
        <f>IF(A240="","",VLOOKUP(A240,'Fixture List Individual Files'!$B$14:$F$63,2,FALSE))</f>
        <v/>
      </c>
      <c r="C240" s="91"/>
      <c r="D240" s="92" t="str">
        <f>IF(A240="","",VLOOKUP(A240,'Fixture List Individual Files'!$B$14:$F$63,3,FALSE))</f>
        <v/>
      </c>
      <c r="E240" s="92" t="str">
        <f t="shared" si="35"/>
        <v/>
      </c>
      <c r="F240" s="93" t="str">
        <f>IF(A240="","",VLOOKUP(A240,'Fixture List Individual Files'!$B$14:$F$63,4,FALSE))</f>
        <v/>
      </c>
      <c r="G240" s="94" t="str">
        <f>IF(A240="","",VLOOKUP(A240,'Fixture List Individual Files'!$B$14:$F$63,5,FALSE))</f>
        <v/>
      </c>
      <c r="H240" s="95" t="str">
        <f t="shared" si="32"/>
        <v/>
      </c>
      <c r="I240" s="96" t="str">
        <f t="shared" si="33"/>
        <v/>
      </c>
      <c r="J240" s="96" t="str">
        <f t="shared" si="34"/>
        <v/>
      </c>
    </row>
    <row r="241" spans="1:10" x14ac:dyDescent="0.3">
      <c r="A241" s="89"/>
      <c r="B241" s="90" t="str">
        <f>IF(A241="","",VLOOKUP(A241,'Fixture List Individual Files'!$B$14:$F$63,2,FALSE))</f>
        <v/>
      </c>
      <c r="C241" s="91"/>
      <c r="D241" s="92" t="str">
        <f>IF(A241="","",VLOOKUP(A241,'Fixture List Individual Files'!$B$14:$F$63,3,FALSE))</f>
        <v/>
      </c>
      <c r="E241" s="92" t="str">
        <f t="shared" si="35"/>
        <v/>
      </c>
      <c r="F241" s="93" t="str">
        <f>IF(A241="","",VLOOKUP(A241,'Fixture List Individual Files'!$B$14:$F$63,4,FALSE))</f>
        <v/>
      </c>
      <c r="G241" s="94" t="str">
        <f>IF(A241="","",VLOOKUP(A241,'Fixture List Individual Files'!$B$14:$F$63,5,FALSE))</f>
        <v/>
      </c>
      <c r="H241" s="95" t="str">
        <f t="shared" si="32"/>
        <v/>
      </c>
      <c r="I241" s="96" t="str">
        <f t="shared" si="33"/>
        <v/>
      </c>
      <c r="J241" s="96" t="str">
        <f t="shared" si="34"/>
        <v/>
      </c>
    </row>
    <row r="242" spans="1:10" x14ac:dyDescent="0.3">
      <c r="A242" s="89"/>
      <c r="B242" s="90" t="str">
        <f>IF(A242="","",VLOOKUP(A242,'Fixture List Individual Files'!$B$14:$F$63,2,FALSE))</f>
        <v/>
      </c>
      <c r="C242" s="91"/>
      <c r="D242" s="92" t="str">
        <f>IF(A242="","",VLOOKUP(A242,'Fixture List Individual Files'!$B$14:$F$63,3,FALSE))</f>
        <v/>
      </c>
      <c r="E242" s="92" t="str">
        <f t="shared" si="35"/>
        <v/>
      </c>
      <c r="F242" s="93" t="str">
        <f>IF(A242="","",VLOOKUP(A242,'Fixture List Individual Files'!$B$14:$F$63,4,FALSE))</f>
        <v/>
      </c>
      <c r="G242" s="94" t="str">
        <f>IF(A242="","",VLOOKUP(A242,'Fixture List Individual Files'!$B$14:$F$63,5,FALSE))</f>
        <v/>
      </c>
      <c r="H242" s="95" t="str">
        <f t="shared" si="32"/>
        <v/>
      </c>
      <c r="I242" s="96" t="str">
        <f t="shared" si="33"/>
        <v/>
      </c>
      <c r="J242" s="96" t="str">
        <f t="shared" si="34"/>
        <v/>
      </c>
    </row>
    <row r="243" spans="1:10" x14ac:dyDescent="0.3">
      <c r="A243" s="89"/>
      <c r="B243" s="90" t="str">
        <f>IF(A243="","",VLOOKUP(A243,'Fixture List Individual Files'!$B$14:$F$63,2,FALSE))</f>
        <v/>
      </c>
      <c r="C243" s="91"/>
      <c r="D243" s="92" t="str">
        <f>IF(A243="","",VLOOKUP(A243,'Fixture List Individual Files'!$B$14:$F$63,3,FALSE))</f>
        <v/>
      </c>
      <c r="E243" s="92" t="str">
        <f t="shared" si="35"/>
        <v/>
      </c>
      <c r="F243" s="93" t="str">
        <f>IF(A243="","",VLOOKUP(A243,'Fixture List Individual Files'!$B$14:$F$63,4,FALSE))</f>
        <v/>
      </c>
      <c r="G243" s="94" t="str">
        <f>IF(A243="","",VLOOKUP(A243,'Fixture List Individual Files'!$B$14:$F$63,5,FALSE))</f>
        <v/>
      </c>
      <c r="H243" s="95" t="str">
        <f t="shared" si="32"/>
        <v/>
      </c>
      <c r="I243" s="96" t="str">
        <f t="shared" si="33"/>
        <v/>
      </c>
      <c r="J243" s="96" t="str">
        <f t="shared" si="34"/>
        <v/>
      </c>
    </row>
    <row r="244" spans="1:10" x14ac:dyDescent="0.3">
      <c r="A244" s="89"/>
      <c r="B244" s="90" t="str">
        <f>IF(A244="","",VLOOKUP(A244,'Fixture List Individual Files'!$B$14:$F$63,2,FALSE))</f>
        <v/>
      </c>
      <c r="C244" s="91"/>
      <c r="D244" s="92" t="str">
        <f>IF(A244="","",VLOOKUP(A244,'Fixture List Individual Files'!$B$14:$F$63,3,FALSE))</f>
        <v/>
      </c>
      <c r="E244" s="92" t="str">
        <f t="shared" si="35"/>
        <v/>
      </c>
      <c r="F244" s="93" t="str">
        <f>IF(A244="","",VLOOKUP(A244,'Fixture List Individual Files'!$B$14:$F$63,4,FALSE))</f>
        <v/>
      </c>
      <c r="G244" s="94" t="str">
        <f>IF(A244="","",VLOOKUP(A244,'Fixture List Individual Files'!$B$14:$F$63,5,FALSE))</f>
        <v/>
      </c>
      <c r="H244" s="95" t="str">
        <f t="shared" si="32"/>
        <v/>
      </c>
      <c r="I244" s="96" t="str">
        <f t="shared" si="33"/>
        <v/>
      </c>
      <c r="J244" s="96" t="str">
        <f t="shared" si="34"/>
        <v/>
      </c>
    </row>
    <row r="245" spans="1:10" x14ac:dyDescent="0.3">
      <c r="A245" s="89"/>
      <c r="B245" s="90" t="str">
        <f>IF(A245="","",VLOOKUP(A245,'Fixture List Individual Files'!$B$14:$F$63,2,FALSE))</f>
        <v/>
      </c>
      <c r="C245" s="91"/>
      <c r="D245" s="92" t="str">
        <f>IF(A245="","",VLOOKUP(A245,'Fixture List Individual Files'!$B$14:$F$63,3,FALSE))</f>
        <v/>
      </c>
      <c r="E245" s="92" t="str">
        <f t="shared" si="35"/>
        <v/>
      </c>
      <c r="F245" s="93" t="str">
        <f>IF(A245="","",VLOOKUP(A245,'Fixture List Individual Files'!$B$14:$F$63,4,FALSE))</f>
        <v/>
      </c>
      <c r="G245" s="94" t="str">
        <f>IF(A245="","",VLOOKUP(A245,'Fixture List Individual Files'!$B$14:$F$63,5,FALSE))</f>
        <v/>
      </c>
      <c r="H245" s="95" t="str">
        <f t="shared" si="32"/>
        <v/>
      </c>
      <c r="I245" s="96" t="str">
        <f t="shared" si="33"/>
        <v/>
      </c>
      <c r="J245" s="96" t="str">
        <f t="shared" si="34"/>
        <v/>
      </c>
    </row>
    <row r="246" spans="1:10" x14ac:dyDescent="0.3">
      <c r="A246" s="89"/>
      <c r="B246" s="90" t="str">
        <f>IF(A246="","",VLOOKUP(A246,'Fixture List Individual Files'!$B$14:$F$63,2,FALSE))</f>
        <v/>
      </c>
      <c r="C246" s="91"/>
      <c r="D246" s="92" t="str">
        <f>IF(A246="","",VLOOKUP(A246,'Fixture List Individual Files'!$B$14:$F$63,3,FALSE))</f>
        <v/>
      </c>
      <c r="E246" s="92" t="str">
        <f t="shared" si="35"/>
        <v/>
      </c>
      <c r="F246" s="93" t="str">
        <f>IF(A246="","",VLOOKUP(A246,'Fixture List Individual Files'!$B$14:$F$63,4,FALSE))</f>
        <v/>
      </c>
      <c r="G246" s="94" t="str">
        <f>IF(A246="","",VLOOKUP(A246,'Fixture List Individual Files'!$B$14:$F$63,5,FALSE))</f>
        <v/>
      </c>
      <c r="H246" s="95" t="str">
        <f t="shared" si="32"/>
        <v/>
      </c>
      <c r="I246" s="96" t="str">
        <f t="shared" si="33"/>
        <v/>
      </c>
      <c r="J246" s="96" t="str">
        <f t="shared" si="34"/>
        <v/>
      </c>
    </row>
    <row r="247" spans="1:10" x14ac:dyDescent="0.3">
      <c r="A247" s="89"/>
      <c r="B247" s="90" t="str">
        <f>IF(A247="","",VLOOKUP(A247,'Fixture List Individual Files'!$B$14:$F$63,2,FALSE))</f>
        <v/>
      </c>
      <c r="C247" s="91"/>
      <c r="D247" s="92" t="str">
        <f>IF(A247="","",VLOOKUP(A247,'Fixture List Individual Files'!$B$14:$F$63,3,FALSE))</f>
        <v/>
      </c>
      <c r="E247" s="92" t="str">
        <f t="shared" si="35"/>
        <v/>
      </c>
      <c r="F247" s="93" t="str">
        <f>IF(A247="","",VLOOKUP(A247,'Fixture List Individual Files'!$B$14:$F$63,4,FALSE))</f>
        <v/>
      </c>
      <c r="G247" s="94" t="str">
        <f>IF(A247="","",VLOOKUP(A247,'Fixture List Individual Files'!$B$14:$F$63,5,FALSE))</f>
        <v/>
      </c>
      <c r="H247" s="95" t="str">
        <f t="shared" si="32"/>
        <v/>
      </c>
      <c r="I247" s="96" t="str">
        <f t="shared" si="33"/>
        <v/>
      </c>
      <c r="J247" s="96" t="str">
        <f t="shared" si="34"/>
        <v/>
      </c>
    </row>
    <row r="248" spans="1:10" x14ac:dyDescent="0.3">
      <c r="A248" s="89"/>
      <c r="B248" s="90" t="str">
        <f>IF(A248="","",VLOOKUP(A248,'Fixture List Individual Files'!$B$14:$F$63,2,FALSE))</f>
        <v/>
      </c>
      <c r="C248" s="91"/>
      <c r="D248" s="92" t="str">
        <f>IF(A248="","",VLOOKUP(A248,'Fixture List Individual Files'!$B$14:$F$63,3,FALSE))</f>
        <v/>
      </c>
      <c r="E248" s="92" t="str">
        <f t="shared" si="35"/>
        <v/>
      </c>
      <c r="F248" s="93" t="str">
        <f>IF(A248="","",VLOOKUP(A248,'Fixture List Individual Files'!$B$14:$F$63,4,FALSE))</f>
        <v/>
      </c>
      <c r="G248" s="94" t="str">
        <f>IF(A248="","",VLOOKUP(A248,'Fixture List Individual Files'!$B$14:$F$63,5,FALSE))</f>
        <v/>
      </c>
      <c r="H248" s="95" t="str">
        <f t="shared" si="32"/>
        <v/>
      </c>
      <c r="I248" s="96" t="str">
        <f t="shared" si="33"/>
        <v/>
      </c>
      <c r="J248" s="96" t="str">
        <f t="shared" si="34"/>
        <v/>
      </c>
    </row>
    <row r="249" spans="1:10" x14ac:dyDescent="0.3">
      <c r="A249" s="89"/>
      <c r="B249" s="90" t="str">
        <f>IF(A249="","",VLOOKUP(A249,'Fixture List Individual Files'!$B$14:$F$63,2,FALSE))</f>
        <v/>
      </c>
      <c r="C249" s="91"/>
      <c r="D249" s="92" t="str">
        <f>IF(A249="","",VLOOKUP(A249,'Fixture List Individual Files'!$B$14:$F$63,3,FALSE))</f>
        <v/>
      </c>
      <c r="E249" s="92" t="str">
        <f t="shared" si="35"/>
        <v/>
      </c>
      <c r="F249" s="93" t="str">
        <f>IF(A249="","",VLOOKUP(A249,'Fixture List Individual Files'!$B$14:$F$63,4,FALSE))</f>
        <v/>
      </c>
      <c r="G249" s="94" t="str">
        <f>IF(A249="","",VLOOKUP(A249,'Fixture List Individual Files'!$B$14:$F$63,5,FALSE))</f>
        <v/>
      </c>
      <c r="H249" s="95" t="str">
        <f t="shared" si="32"/>
        <v/>
      </c>
      <c r="I249" s="96" t="str">
        <f t="shared" si="33"/>
        <v/>
      </c>
      <c r="J249" s="96" t="str">
        <f t="shared" si="34"/>
        <v/>
      </c>
    </row>
    <row r="250" spans="1:10" x14ac:dyDescent="0.3">
      <c r="A250" s="89"/>
      <c r="B250" s="90" t="str">
        <f>IF(A250="","",VLOOKUP(A250,'Fixture List Individual Files'!$B$14:$F$63,2,FALSE))</f>
        <v/>
      </c>
      <c r="C250" s="91"/>
      <c r="D250" s="92" t="str">
        <f>IF(A250="","",VLOOKUP(A250,'Fixture List Individual Files'!$B$14:$F$63,3,FALSE))</f>
        <v/>
      </c>
      <c r="E250" s="92" t="str">
        <f t="shared" si="35"/>
        <v/>
      </c>
      <c r="F250" s="93" t="str">
        <f>IF(A250="","",VLOOKUP(A250,'Fixture List Individual Files'!$B$14:$F$63,4,FALSE))</f>
        <v/>
      </c>
      <c r="G250" s="94" t="str">
        <f>IF(A250="","",VLOOKUP(A250,'Fixture List Individual Files'!$B$14:$F$63,5,FALSE))</f>
        <v/>
      </c>
      <c r="H250" s="95" t="str">
        <f t="shared" si="32"/>
        <v/>
      </c>
      <c r="I250" s="96" t="str">
        <f t="shared" si="33"/>
        <v/>
      </c>
      <c r="J250" s="96" t="str">
        <f t="shared" si="34"/>
        <v/>
      </c>
    </row>
    <row r="251" spans="1:10" x14ac:dyDescent="0.3">
      <c r="A251" s="89"/>
      <c r="B251" s="90" t="str">
        <f>IF(A251="","",VLOOKUP(A251,'Fixture List Individual Files'!$B$14:$F$63,2,FALSE))</f>
        <v/>
      </c>
      <c r="C251" s="91"/>
      <c r="D251" s="92" t="str">
        <f>IF(A251="","",VLOOKUP(A251,'Fixture List Individual Files'!$B$14:$F$63,3,FALSE))</f>
        <v/>
      </c>
      <c r="E251" s="92" t="str">
        <f t="shared" si="35"/>
        <v/>
      </c>
      <c r="F251" s="93" t="str">
        <f>IF(A251="","",VLOOKUP(A251,'Fixture List Individual Files'!$B$14:$F$63,4,FALSE))</f>
        <v/>
      </c>
      <c r="G251" s="94" t="str">
        <f>IF(A251="","",VLOOKUP(A251,'Fixture List Individual Files'!$B$14:$F$63,5,FALSE))</f>
        <v/>
      </c>
      <c r="H251" s="95" t="str">
        <f t="shared" si="32"/>
        <v/>
      </c>
      <c r="I251" s="96" t="str">
        <f t="shared" si="33"/>
        <v/>
      </c>
      <c r="J251" s="96" t="str">
        <f t="shared" si="34"/>
        <v/>
      </c>
    </row>
    <row r="252" spans="1:10" x14ac:dyDescent="0.3">
      <c r="A252" s="89"/>
      <c r="B252" s="90" t="str">
        <f>IF(A252="","",VLOOKUP(A252,'Fixture List Individual Files'!$B$14:$F$63,2,FALSE))</f>
        <v/>
      </c>
      <c r="C252" s="91"/>
      <c r="D252" s="92" t="str">
        <f>IF(A252="","",VLOOKUP(A252,'Fixture List Individual Files'!$B$14:$F$63,3,FALSE))</f>
        <v/>
      </c>
      <c r="E252" s="92" t="str">
        <f t="shared" si="35"/>
        <v/>
      </c>
      <c r="F252" s="93" t="str">
        <f>IF(A252="","",VLOOKUP(A252,'Fixture List Individual Files'!$B$14:$F$63,4,FALSE))</f>
        <v/>
      </c>
      <c r="G252" s="94" t="str">
        <f>IF(A252="","",VLOOKUP(A252,'Fixture List Individual Files'!$B$14:$F$63,5,FALSE))</f>
        <v/>
      </c>
      <c r="H252" s="95" t="str">
        <f t="shared" si="32"/>
        <v/>
      </c>
      <c r="I252" s="96" t="str">
        <f t="shared" si="33"/>
        <v/>
      </c>
      <c r="J252" s="96" t="str">
        <f t="shared" si="34"/>
        <v/>
      </c>
    </row>
    <row r="253" spans="1:10" x14ac:dyDescent="0.3">
      <c r="A253" s="89"/>
      <c r="B253" s="90" t="str">
        <f>IF(A253="","",VLOOKUP(A253,'Fixture List Individual Files'!$B$14:$F$63,2,FALSE))</f>
        <v/>
      </c>
      <c r="C253" s="91"/>
      <c r="D253" s="92" t="str">
        <f>IF(A253="","",VLOOKUP(A253,'Fixture List Individual Files'!$B$14:$F$63,3,FALSE))</f>
        <v/>
      </c>
      <c r="E253" s="92" t="str">
        <f t="shared" si="35"/>
        <v/>
      </c>
      <c r="F253" s="93" t="str">
        <f>IF(A253="","",VLOOKUP(A253,'Fixture List Individual Files'!$B$14:$F$63,4,FALSE))</f>
        <v/>
      </c>
      <c r="G253" s="94" t="str">
        <f>IF(A253="","",VLOOKUP(A253,'Fixture List Individual Files'!$B$14:$F$63,5,FALSE))</f>
        <v/>
      </c>
      <c r="H253" s="95" t="str">
        <f t="shared" si="32"/>
        <v/>
      </c>
      <c r="I253" s="96" t="str">
        <f t="shared" si="33"/>
        <v/>
      </c>
      <c r="J253" s="96" t="str">
        <f t="shared" si="34"/>
        <v/>
      </c>
    </row>
    <row r="254" spans="1:10" x14ac:dyDescent="0.3">
      <c r="A254" s="89"/>
      <c r="B254" s="90" t="str">
        <f>IF(A254="","",VLOOKUP(A254,'Fixture List Individual Files'!$B$14:$F$63,2,FALSE))</f>
        <v/>
      </c>
      <c r="C254" s="91"/>
      <c r="D254" s="92" t="str">
        <f>IF(A254="","",VLOOKUP(A254,'Fixture List Individual Files'!$B$14:$F$63,3,FALSE))</f>
        <v/>
      </c>
      <c r="E254" s="92" t="str">
        <f t="shared" si="35"/>
        <v/>
      </c>
      <c r="F254" s="93" t="str">
        <f>IF(A254="","",VLOOKUP(A254,'Fixture List Individual Files'!$B$14:$F$63,4,FALSE))</f>
        <v/>
      </c>
      <c r="G254" s="94" t="str">
        <f>IF(A254="","",VLOOKUP(A254,'Fixture List Individual Files'!$B$14:$F$63,5,FALSE))</f>
        <v/>
      </c>
      <c r="H254" s="95" t="str">
        <f t="shared" si="32"/>
        <v/>
      </c>
      <c r="I254" s="96" t="str">
        <f t="shared" si="33"/>
        <v/>
      </c>
      <c r="J254" s="96" t="str">
        <f t="shared" si="34"/>
        <v/>
      </c>
    </row>
    <row r="255" spans="1:10" x14ac:dyDescent="0.3">
      <c r="A255" s="89"/>
      <c r="B255" s="90" t="str">
        <f>IF(A255="","",VLOOKUP(A255,'Fixture List Individual Files'!$B$14:$F$63,2,FALSE))</f>
        <v/>
      </c>
      <c r="C255" s="91"/>
      <c r="D255" s="92" t="str">
        <f>IF(A255="","",VLOOKUP(A255,'Fixture List Individual Files'!$B$14:$F$63,3,FALSE))</f>
        <v/>
      </c>
      <c r="E255" s="92" t="str">
        <f t="shared" si="35"/>
        <v/>
      </c>
      <c r="F255" s="93" t="str">
        <f>IF(A255="","",VLOOKUP(A255,'Fixture List Individual Files'!$B$14:$F$63,4,FALSE))</f>
        <v/>
      </c>
      <c r="G255" s="94" t="str">
        <f>IF(A255="","",VLOOKUP(A255,'Fixture List Individual Files'!$B$14:$F$63,5,FALSE))</f>
        <v/>
      </c>
      <c r="H255" s="95" t="str">
        <f t="shared" si="32"/>
        <v/>
      </c>
      <c r="I255" s="96" t="str">
        <f t="shared" si="33"/>
        <v/>
      </c>
      <c r="J255" s="96" t="str">
        <f t="shared" si="34"/>
        <v/>
      </c>
    </row>
    <row r="256" spans="1:10" x14ac:dyDescent="0.3">
      <c r="A256" s="89"/>
      <c r="B256" s="90" t="str">
        <f>IF(A256="","",VLOOKUP(A256,'Fixture List Individual Files'!$B$14:$F$63,2,FALSE))</f>
        <v/>
      </c>
      <c r="C256" s="91"/>
      <c r="D256" s="92" t="str">
        <f>IF(A256="","",VLOOKUP(A256,'Fixture List Individual Files'!$B$14:$F$63,3,FALSE))</f>
        <v/>
      </c>
      <c r="E256" s="92" t="str">
        <f t="shared" si="35"/>
        <v/>
      </c>
      <c r="F256" s="93" t="str">
        <f>IF(A256="","",VLOOKUP(A256,'Fixture List Individual Files'!$B$14:$F$63,4,FALSE))</f>
        <v/>
      </c>
      <c r="G256" s="94" t="str">
        <f>IF(A256="","",VLOOKUP(A256,'Fixture List Individual Files'!$B$14:$F$63,5,FALSE))</f>
        <v/>
      </c>
      <c r="H256" s="95" t="str">
        <f t="shared" si="32"/>
        <v/>
      </c>
      <c r="I256" s="96" t="str">
        <f t="shared" si="33"/>
        <v/>
      </c>
      <c r="J256" s="96" t="str">
        <f t="shared" si="34"/>
        <v/>
      </c>
    </row>
    <row r="257" spans="1:10" x14ac:dyDescent="0.3">
      <c r="A257" s="89"/>
      <c r="B257" s="90" t="str">
        <f>IF(A257="","",VLOOKUP(A257,'Fixture List Individual Files'!$B$14:$F$63,2,FALSE))</f>
        <v/>
      </c>
      <c r="C257" s="91"/>
      <c r="D257" s="92" t="str">
        <f>IF(A257="","",VLOOKUP(A257,'Fixture List Individual Files'!$B$14:$F$63,3,FALSE))</f>
        <v/>
      </c>
      <c r="E257" s="92" t="str">
        <f t="shared" si="35"/>
        <v/>
      </c>
      <c r="F257" s="93" t="str">
        <f>IF(A257="","",VLOOKUP(A257,'Fixture List Individual Files'!$B$14:$F$63,4,FALSE))</f>
        <v/>
      </c>
      <c r="G257" s="94" t="str">
        <f>IF(A257="","",VLOOKUP(A257,'Fixture List Individual Files'!$B$14:$F$63,5,FALSE))</f>
        <v/>
      </c>
      <c r="H257" s="95" t="str">
        <f t="shared" si="32"/>
        <v/>
      </c>
      <c r="I257" s="96" t="str">
        <f t="shared" si="33"/>
        <v/>
      </c>
      <c r="J257" s="96" t="str">
        <f t="shared" si="34"/>
        <v/>
      </c>
    </row>
    <row r="258" spans="1:10" x14ac:dyDescent="0.3">
      <c r="A258" s="89"/>
      <c r="B258" s="90" t="str">
        <f>IF(A258="","",VLOOKUP(A258,'Fixture List Individual Files'!$B$14:$F$63,2,FALSE))</f>
        <v/>
      </c>
      <c r="C258" s="91"/>
      <c r="D258" s="92" t="str">
        <f>IF(A258="","",VLOOKUP(A258,'Fixture List Individual Files'!$B$14:$F$63,3,FALSE))</f>
        <v/>
      </c>
      <c r="E258" s="92" t="str">
        <f t="shared" si="35"/>
        <v/>
      </c>
      <c r="F258" s="93" t="str">
        <f>IF(A258="","",VLOOKUP(A258,'Fixture List Individual Files'!$B$14:$F$63,4,FALSE))</f>
        <v/>
      </c>
      <c r="G258" s="94" t="str">
        <f>IF(A258="","",VLOOKUP(A258,'Fixture List Individual Files'!$B$14:$F$63,5,FALSE))</f>
        <v/>
      </c>
      <c r="H258" s="95" t="str">
        <f t="shared" si="32"/>
        <v/>
      </c>
      <c r="I258" s="96" t="str">
        <f t="shared" si="33"/>
        <v/>
      </c>
      <c r="J258" s="96" t="str">
        <f t="shared" si="34"/>
        <v/>
      </c>
    </row>
    <row r="259" spans="1:10" x14ac:dyDescent="0.3">
      <c r="A259" s="89"/>
      <c r="B259" s="90" t="str">
        <f>IF(A259="","",VLOOKUP(A259,'Fixture List Individual Files'!$B$14:$F$63,2,FALSE))</f>
        <v/>
      </c>
      <c r="C259" s="91"/>
      <c r="D259" s="92" t="str">
        <f>IF(A259="","",VLOOKUP(A259,'Fixture List Individual Files'!$B$14:$F$63,3,FALSE))</f>
        <v/>
      </c>
      <c r="E259" s="92" t="str">
        <f t="shared" si="35"/>
        <v/>
      </c>
      <c r="F259" s="93" t="str">
        <f>IF(A259="","",VLOOKUP(A259,'Fixture List Individual Files'!$B$14:$F$63,4,FALSE))</f>
        <v/>
      </c>
      <c r="G259" s="94" t="str">
        <f>IF(A259="","",VLOOKUP(A259,'Fixture List Individual Files'!$B$14:$F$63,5,FALSE))</f>
        <v/>
      </c>
      <c r="H259" s="95" t="str">
        <f t="shared" si="32"/>
        <v/>
      </c>
      <c r="I259" s="96" t="str">
        <f t="shared" si="33"/>
        <v/>
      </c>
      <c r="J259" s="96" t="str">
        <f t="shared" si="34"/>
        <v/>
      </c>
    </row>
    <row r="260" spans="1:10" x14ac:dyDescent="0.3">
      <c r="A260" s="89"/>
      <c r="B260" s="90" t="str">
        <f>IF(A260="","",VLOOKUP(A260,'Fixture List Individual Files'!$B$14:$F$63,2,FALSE))</f>
        <v/>
      </c>
      <c r="C260" s="91"/>
      <c r="D260" s="92" t="str">
        <f>IF(A260="","",VLOOKUP(A260,'Fixture List Individual Files'!$B$14:$F$63,3,FALSE))</f>
        <v/>
      </c>
      <c r="E260" s="92" t="str">
        <f t="shared" si="35"/>
        <v/>
      </c>
      <c r="F260" s="93" t="str">
        <f>IF(A260="","",VLOOKUP(A260,'Fixture List Individual Files'!$B$14:$F$63,4,FALSE))</f>
        <v/>
      </c>
      <c r="G260" s="94" t="str">
        <f>IF(A260="","",VLOOKUP(A260,'Fixture List Individual Files'!$B$14:$F$63,5,FALSE))</f>
        <v/>
      </c>
      <c r="H260" s="95" t="str">
        <f t="shared" si="32"/>
        <v/>
      </c>
      <c r="I260" s="96" t="str">
        <f t="shared" si="33"/>
        <v/>
      </c>
      <c r="J260" s="96" t="str">
        <f t="shared" si="34"/>
        <v/>
      </c>
    </row>
    <row r="261" spans="1:10" x14ac:dyDescent="0.3">
      <c r="A261" s="89"/>
      <c r="B261" s="90" t="str">
        <f>IF(A261="","",VLOOKUP(A261,'Fixture List Individual Files'!$B$14:$F$63,2,FALSE))</f>
        <v/>
      </c>
      <c r="C261" s="91"/>
      <c r="D261" s="92" t="str">
        <f>IF(A261="","",VLOOKUP(A261,'Fixture List Individual Files'!$B$14:$F$63,3,FALSE))</f>
        <v/>
      </c>
      <c r="E261" s="92" t="str">
        <f t="shared" si="35"/>
        <v/>
      </c>
      <c r="F261" s="93" t="str">
        <f>IF(A261="","",VLOOKUP(A261,'Fixture List Individual Files'!$B$14:$F$63,4,FALSE))</f>
        <v/>
      </c>
      <c r="G261" s="94" t="str">
        <f>IF(A261="","",VLOOKUP(A261,'Fixture List Individual Files'!$B$14:$F$63,5,FALSE))</f>
        <v/>
      </c>
      <c r="H261" s="95" t="str">
        <f t="shared" si="32"/>
        <v/>
      </c>
      <c r="I261" s="96" t="str">
        <f t="shared" si="33"/>
        <v/>
      </c>
      <c r="J261" s="96" t="str">
        <f t="shared" si="34"/>
        <v/>
      </c>
    </row>
    <row r="262" spans="1:10" x14ac:dyDescent="0.3">
      <c r="A262" s="89"/>
      <c r="B262" s="90" t="str">
        <f>IF(A262="","",VLOOKUP(A262,'Fixture List Individual Files'!$B$14:$F$63,2,FALSE))</f>
        <v/>
      </c>
      <c r="C262" s="91"/>
      <c r="D262" s="92" t="str">
        <f>IF(A262="","",VLOOKUP(A262,'Fixture List Individual Files'!$B$14:$F$63,3,FALSE))</f>
        <v/>
      </c>
      <c r="E262" s="92" t="str">
        <f t="shared" si="35"/>
        <v/>
      </c>
      <c r="F262" s="93" t="str">
        <f>IF(A262="","",VLOOKUP(A262,'Fixture List Individual Files'!$B$14:$F$63,4,FALSE))</f>
        <v/>
      </c>
      <c r="G262" s="94" t="str">
        <f>IF(A262="","",VLOOKUP(A262,'Fixture List Individual Files'!$B$14:$F$63,5,FALSE))</f>
        <v/>
      </c>
      <c r="H262" s="95" t="str">
        <f t="shared" si="32"/>
        <v/>
      </c>
      <c r="I262" s="96" t="str">
        <f t="shared" si="33"/>
        <v/>
      </c>
      <c r="J262" s="96" t="str">
        <f t="shared" si="34"/>
        <v/>
      </c>
    </row>
    <row r="263" spans="1:10" x14ac:dyDescent="0.3">
      <c r="A263" s="89"/>
      <c r="B263" s="90" t="str">
        <f>IF(A263="","",VLOOKUP(A263,'Fixture List Individual Files'!$B$14:$F$63,2,FALSE))</f>
        <v/>
      </c>
      <c r="C263" s="91"/>
      <c r="D263" s="92" t="str">
        <f>IF(A263="","",VLOOKUP(A263,'Fixture List Individual Files'!$B$14:$F$63,3,FALSE))</f>
        <v/>
      </c>
      <c r="E263" s="92" t="str">
        <f t="shared" si="35"/>
        <v/>
      </c>
      <c r="F263" s="93" t="str">
        <f>IF(A263="","",VLOOKUP(A263,'Fixture List Individual Files'!$B$14:$F$63,4,FALSE))</f>
        <v/>
      </c>
      <c r="G263" s="94" t="str">
        <f>IF(A263="","",VLOOKUP(A263,'Fixture List Individual Files'!$B$14:$F$63,5,FALSE))</f>
        <v/>
      </c>
      <c r="H263" s="95" t="str">
        <f t="shared" si="32"/>
        <v/>
      </c>
      <c r="I263" s="96" t="str">
        <f t="shared" si="33"/>
        <v/>
      </c>
      <c r="J263" s="96" t="str">
        <f t="shared" si="34"/>
        <v/>
      </c>
    </row>
    <row r="264" spans="1:10" x14ac:dyDescent="0.3">
      <c r="A264" s="89"/>
      <c r="B264" s="90" t="str">
        <f>IF(A264="","",VLOOKUP(A264,'Fixture List Individual Files'!$B$14:$F$63,2,FALSE))</f>
        <v/>
      </c>
      <c r="C264" s="97"/>
      <c r="D264" s="92" t="str">
        <f>IF(A264="","",VLOOKUP(A264,'Fixture List Individual Files'!$B$14:$F$63,3,FALSE))</f>
        <v/>
      </c>
      <c r="E264" s="92" t="str">
        <f t="shared" si="35"/>
        <v/>
      </c>
      <c r="F264" s="93" t="str">
        <f>IF(A264="","",VLOOKUP(A264,'Fixture List Individual Files'!$B$14:$F$63,4,FALSE))</f>
        <v/>
      </c>
      <c r="G264" s="94" t="str">
        <f>IF(A264="","",VLOOKUP(A264,'Fixture List Individual Files'!$B$14:$F$63,5,FALSE))</f>
        <v/>
      </c>
      <c r="H264" s="95" t="str">
        <f t="shared" si="32"/>
        <v/>
      </c>
      <c r="I264" s="96" t="str">
        <f t="shared" si="33"/>
        <v/>
      </c>
      <c r="J264" s="96" t="str">
        <f t="shared" si="34"/>
        <v/>
      </c>
    </row>
    <row r="265" spans="1:10" x14ac:dyDescent="0.3">
      <c r="A265" s="89"/>
      <c r="B265" s="90" t="str">
        <f>IF(A265="","",VLOOKUP(A265,'Fixture List Individual Files'!$B$14:$F$63,2,FALSE))</f>
        <v/>
      </c>
      <c r="C265" s="98"/>
      <c r="D265" s="92" t="str">
        <f>IF(A265="","",VLOOKUP(A265,'Fixture List Individual Files'!$B$14:$F$63,3,FALSE))</f>
        <v/>
      </c>
      <c r="E265" s="92" t="str">
        <f t="shared" si="35"/>
        <v/>
      </c>
      <c r="F265" s="93" t="str">
        <f>IF(A265="","",VLOOKUP(A265,'Fixture List Individual Files'!$B$14:$F$63,4,FALSE))</f>
        <v/>
      </c>
      <c r="G265" s="94" t="str">
        <f>IF(A265="","",VLOOKUP(A265,'Fixture List Individual Files'!$B$14:$F$63,5,FALSE))</f>
        <v/>
      </c>
      <c r="H265" s="95" t="str">
        <f t="shared" si="32"/>
        <v/>
      </c>
      <c r="I265" s="96" t="str">
        <f t="shared" si="33"/>
        <v/>
      </c>
      <c r="J265" s="96" t="str">
        <f t="shared" si="34"/>
        <v/>
      </c>
    </row>
    <row r="266" spans="1:10" x14ac:dyDescent="0.3">
      <c r="A266" s="89"/>
      <c r="B266" s="90" t="str">
        <f>IF(A266="","",VLOOKUP(A266,'Fixture List Individual Files'!$B$14:$F$63,2,FALSE))</f>
        <v/>
      </c>
      <c r="C266" s="98"/>
      <c r="D266" s="92" t="str">
        <f>IF(A266="","",VLOOKUP(A266,'Fixture List Individual Files'!$B$14:$F$63,3,FALSE))</f>
        <v/>
      </c>
      <c r="E266" s="92" t="str">
        <f t="shared" si="35"/>
        <v/>
      </c>
      <c r="F266" s="93" t="str">
        <f>IF(A266="","",VLOOKUP(A266,'Fixture List Individual Files'!$B$14:$F$63,4,FALSE))</f>
        <v/>
      </c>
      <c r="G266" s="94" t="str">
        <f>IF(A266="","",VLOOKUP(A266,'Fixture List Individual Files'!$B$14:$F$63,5,FALSE))</f>
        <v/>
      </c>
      <c r="H266" s="95" t="str">
        <f t="shared" si="32"/>
        <v/>
      </c>
      <c r="I266" s="96" t="str">
        <f t="shared" si="33"/>
        <v/>
      </c>
      <c r="J266" s="96" t="str">
        <f t="shared" si="34"/>
        <v/>
      </c>
    </row>
    <row r="267" spans="1:10" x14ac:dyDescent="0.3">
      <c r="A267" s="90"/>
      <c r="B267" s="292" t="s">
        <v>299</v>
      </c>
      <c r="C267" s="293">
        <f>SUM(C231:C266)</f>
        <v>0</v>
      </c>
      <c r="D267" s="293"/>
      <c r="E267" s="293">
        <f>SUM(E231:E266)</f>
        <v>0</v>
      </c>
      <c r="F267" s="290">
        <f>SUMIF(F231:F266,"Yes",E231:E266)</f>
        <v>0</v>
      </c>
      <c r="G267" s="217"/>
      <c r="H267" s="289">
        <f>SUM(H231:H266)</f>
        <v>0</v>
      </c>
      <c r="I267" s="290">
        <f t="shared" ref="I267:J267" si="36">SUM(I231:I266)</f>
        <v>0</v>
      </c>
      <c r="J267" s="290">
        <f t="shared" si="36"/>
        <v>0</v>
      </c>
    </row>
    <row r="269" spans="1:10" x14ac:dyDescent="0.3">
      <c r="A269" s="400" t="s">
        <v>101</v>
      </c>
      <c r="B269" s="400"/>
      <c r="C269" s="400"/>
      <c r="D269" s="400"/>
      <c r="E269" s="400"/>
      <c r="F269" s="103" t="s">
        <v>287</v>
      </c>
      <c r="G269" s="104"/>
      <c r="H269" s="102"/>
      <c r="I269" s="102"/>
      <c r="J269" s="105" t="e">
        <f>IF(VLOOKUP(A269,'Start Here!'!$N$46:$Q$70,4,FALSE)=0,VLOOKUP(Facility_Type,Admin_Lists!$A$63:$B$66,2,FALSE),VLOOKUP(A269,'Start Here!'!$N$46:$Q$70,4,FALSE))</f>
        <v>#N/A</v>
      </c>
    </row>
    <row r="270" spans="1:10" ht="17.25" thickBot="1" x14ac:dyDescent="0.35">
      <c r="A270" s="106" t="s">
        <v>288</v>
      </c>
      <c r="B270" s="107" t="s">
        <v>57</v>
      </c>
      <c r="C270" s="108"/>
      <c r="D270" s="109"/>
      <c r="E270" s="109">
        <f>IFERROR(VLOOKUP(B270,Admin_Lists!$A$9:$B$49,2,FALSE),"")</f>
        <v>0</v>
      </c>
      <c r="F270" s="110" t="s">
        <v>289</v>
      </c>
      <c r="G270" s="122"/>
      <c r="H270" s="111"/>
      <c r="I270" s="111"/>
      <c r="J270" s="112">
        <f>VLOOKUP(A269,'Start Here!'!$N$46:$O$70,2,FALSE)</f>
        <v>0</v>
      </c>
    </row>
    <row r="271" spans="1:10" ht="17.25" x14ac:dyDescent="0.3">
      <c r="A271" s="113"/>
      <c r="B271" s="401" t="str">
        <f>"Area Description: "&amp;'Sq. Ft. Area Individual Files'!D290</f>
        <v xml:space="preserve">Area Description: </v>
      </c>
      <c r="C271" s="401"/>
      <c r="D271" s="401"/>
      <c r="E271" s="401"/>
      <c r="F271" s="120" t="s">
        <v>290</v>
      </c>
      <c r="G271" s="114">
        <f>'Sq. Ft. Area Individual Files'!C291</f>
        <v>0</v>
      </c>
    </row>
    <row r="272" spans="1:10" x14ac:dyDescent="0.3">
      <c r="A272" s="397" t="s">
        <v>260</v>
      </c>
      <c r="B272" s="395" t="s">
        <v>268</v>
      </c>
      <c r="C272" s="395" t="s">
        <v>269</v>
      </c>
      <c r="D272" s="395" t="s">
        <v>262</v>
      </c>
      <c r="E272" s="395" t="s">
        <v>291</v>
      </c>
      <c r="F272" s="395" t="s">
        <v>292</v>
      </c>
      <c r="G272" s="397" t="s">
        <v>264</v>
      </c>
      <c r="H272" s="399" t="s">
        <v>293</v>
      </c>
      <c r="I272" s="399"/>
      <c r="J272" s="399"/>
    </row>
    <row r="273" spans="1:10" ht="25.5" x14ac:dyDescent="0.3">
      <c r="A273" s="398"/>
      <c r="B273" s="396"/>
      <c r="C273" s="396"/>
      <c r="D273" s="396"/>
      <c r="E273" s="396"/>
      <c r="F273" s="396"/>
      <c r="G273" s="398"/>
      <c r="H273" s="118" t="s">
        <v>294</v>
      </c>
      <c r="I273" s="118" t="s">
        <v>295</v>
      </c>
      <c r="J273" s="118" t="s">
        <v>296</v>
      </c>
    </row>
    <row r="274" spans="1:10" x14ac:dyDescent="0.3">
      <c r="A274" s="89"/>
      <c r="B274" s="90" t="str">
        <f>IF(A274="","",VLOOKUP(A274,'Fixture List Individual Files'!$B$14:$F$63,2,FALSE))</f>
        <v/>
      </c>
      <c r="C274" s="91"/>
      <c r="D274" s="92" t="str">
        <f>IF(A274="","",VLOOKUP(A274,'Fixture List Individual Files'!$B$14:$F$63,3,FALSE))</f>
        <v/>
      </c>
      <c r="E274" s="92" t="str">
        <f>IF(D274="","",C274*D274)</f>
        <v/>
      </c>
      <c r="F274" s="93" t="str">
        <f>IF(A274="","",VLOOKUP(A274,'Fixture List Individual Files'!$B$14:$F$63,4,FALSE))</f>
        <v/>
      </c>
      <c r="G274" s="94" t="str">
        <f>IF(A274="","",VLOOKUP(A274,'Fixture List Individual Files'!$B$14:$F$63,5,FALSE))</f>
        <v/>
      </c>
      <c r="H274" s="95" t="str">
        <f t="shared" ref="H274:H309" si="37">IF(AND(F274="Yes",Facility_Type="Commercial"),(SFE_Commercial-SFBASE_Commercial)*E274/1000*$J$270,IF(AND(F274="Yes",Facility_Type="Industrial",G274="Non-High Bay"),(SFE_Industrial-SFBASE_Industrial)*E274/1000*$J$270,IF(AND(F274="Yes",Facility_Type="Schools &amp; Government",G274="Non-High Bay"),((SFE_SG-SFBASE_SG)*E274/1000*$J$270),"")))</f>
        <v/>
      </c>
      <c r="I274" s="96" t="str">
        <f t="shared" ref="I274:I309" si="38">IF(AND(F274="Yes",Facility_Type="Commercial"),(SFE_Commercial-SFBASE_Commercial)*E274/1000*$J$269,IF(AND(F274="Yes",Facility_Type="Industrial",G274="Non-High Bay"),(SFE_Industrial-SFBASE_Industrial)*E274/1000*$J$269,IF(AND(F274="Yes",Facility_Type="Schools &amp; Government",G274="Non-High Bay"),((SFE_SG-SFBASE_SG)*E274/1000*$J$269),"")))</f>
        <v/>
      </c>
      <c r="J274" s="96" t="str">
        <f t="shared" ref="J274:J309" si="39">IFERROR(I274*EUL_for_NLC,"")</f>
        <v/>
      </c>
    </row>
    <row r="275" spans="1:10" x14ac:dyDescent="0.3">
      <c r="A275" s="89"/>
      <c r="B275" s="90" t="str">
        <f>IF(A275="","",VLOOKUP(A275,'Fixture List Individual Files'!$B$14:$F$63,2,FALSE))</f>
        <v/>
      </c>
      <c r="C275" s="91"/>
      <c r="D275" s="92" t="str">
        <f>IF(A275="","",VLOOKUP(A275,'Fixture List Individual Files'!$B$14:$F$63,3,FALSE))</f>
        <v/>
      </c>
      <c r="E275" s="92" t="str">
        <f t="shared" ref="E275:E309" si="40">IF(D275="","",C275*D275)</f>
        <v/>
      </c>
      <c r="F275" s="93" t="str">
        <f>IF(A275="","",VLOOKUP(A275,'Fixture List Individual Files'!$B$14:$F$63,4,FALSE))</f>
        <v/>
      </c>
      <c r="G275" s="94" t="str">
        <f>IF(A275="","",VLOOKUP(A275,'Fixture List Individual Files'!$B$14:$F$63,5,FALSE))</f>
        <v/>
      </c>
      <c r="H275" s="95" t="str">
        <f t="shared" si="37"/>
        <v/>
      </c>
      <c r="I275" s="96" t="str">
        <f t="shared" si="38"/>
        <v/>
      </c>
      <c r="J275" s="96" t="str">
        <f t="shared" si="39"/>
        <v/>
      </c>
    </row>
    <row r="276" spans="1:10" x14ac:dyDescent="0.3">
      <c r="A276" s="89"/>
      <c r="B276" s="90" t="str">
        <f>IF(A276="","",VLOOKUP(A276,'Fixture List Individual Files'!$B$14:$F$63,2,FALSE))</f>
        <v/>
      </c>
      <c r="C276" s="91"/>
      <c r="D276" s="92" t="str">
        <f>IF(A276="","",VLOOKUP(A276,'Fixture List Individual Files'!$B$14:$F$63,3,FALSE))</f>
        <v/>
      </c>
      <c r="E276" s="92" t="str">
        <f t="shared" si="40"/>
        <v/>
      </c>
      <c r="F276" s="93" t="str">
        <f>IF(A276="","",VLOOKUP(A276,'Fixture List Individual Files'!$B$14:$F$63,4,FALSE))</f>
        <v/>
      </c>
      <c r="G276" s="94" t="str">
        <f>IF(A276="","",VLOOKUP(A276,'Fixture List Individual Files'!$B$14:$F$63,5,FALSE))</f>
        <v/>
      </c>
      <c r="H276" s="95" t="str">
        <f t="shared" si="37"/>
        <v/>
      </c>
      <c r="I276" s="96" t="str">
        <f t="shared" si="38"/>
        <v/>
      </c>
      <c r="J276" s="96" t="str">
        <f t="shared" si="39"/>
        <v/>
      </c>
    </row>
    <row r="277" spans="1:10" x14ac:dyDescent="0.3">
      <c r="A277" s="89"/>
      <c r="B277" s="90" t="str">
        <f>IF(A277="","",VLOOKUP(A277,'Fixture List Individual Files'!$B$14:$F$63,2,FALSE))</f>
        <v/>
      </c>
      <c r="C277" s="91"/>
      <c r="D277" s="92" t="str">
        <f>IF(A277="","",VLOOKUP(A277,'Fixture List Individual Files'!$B$14:$F$63,3,FALSE))</f>
        <v/>
      </c>
      <c r="E277" s="92" t="str">
        <f t="shared" si="40"/>
        <v/>
      </c>
      <c r="F277" s="93" t="str">
        <f>IF(A277="","",VLOOKUP(A277,'Fixture List Individual Files'!$B$14:$F$63,4,FALSE))</f>
        <v/>
      </c>
      <c r="G277" s="94" t="str">
        <f>IF(A277="","",VLOOKUP(A277,'Fixture List Individual Files'!$B$14:$F$63,5,FALSE))</f>
        <v/>
      </c>
      <c r="H277" s="95" t="str">
        <f t="shared" si="37"/>
        <v/>
      </c>
      <c r="I277" s="96" t="str">
        <f t="shared" si="38"/>
        <v/>
      </c>
      <c r="J277" s="96" t="str">
        <f t="shared" si="39"/>
        <v/>
      </c>
    </row>
    <row r="278" spans="1:10" x14ac:dyDescent="0.3">
      <c r="A278" s="89"/>
      <c r="B278" s="90" t="str">
        <f>IF(A278="","",VLOOKUP(A278,'Fixture List Individual Files'!$B$14:$F$63,2,FALSE))</f>
        <v/>
      </c>
      <c r="C278" s="91"/>
      <c r="D278" s="92" t="str">
        <f>IF(A278="","",VLOOKUP(A278,'Fixture List Individual Files'!$B$14:$F$63,3,FALSE))</f>
        <v/>
      </c>
      <c r="E278" s="92" t="str">
        <f t="shared" si="40"/>
        <v/>
      </c>
      <c r="F278" s="93" t="str">
        <f>IF(A278="","",VLOOKUP(A278,'Fixture List Individual Files'!$B$14:$F$63,4,FALSE))</f>
        <v/>
      </c>
      <c r="G278" s="94" t="str">
        <f>IF(A278="","",VLOOKUP(A278,'Fixture List Individual Files'!$B$14:$F$63,5,FALSE))</f>
        <v/>
      </c>
      <c r="H278" s="95" t="str">
        <f t="shared" si="37"/>
        <v/>
      </c>
      <c r="I278" s="96" t="str">
        <f t="shared" si="38"/>
        <v/>
      </c>
      <c r="J278" s="96" t="str">
        <f t="shared" si="39"/>
        <v/>
      </c>
    </row>
    <row r="279" spans="1:10" x14ac:dyDescent="0.3">
      <c r="A279" s="89"/>
      <c r="B279" s="90" t="str">
        <f>IF(A279="","",VLOOKUP(A279,'Fixture List Individual Files'!$B$14:$F$63,2,FALSE))</f>
        <v/>
      </c>
      <c r="C279" s="91"/>
      <c r="D279" s="92" t="str">
        <f>IF(A279="","",VLOOKUP(A279,'Fixture List Individual Files'!$B$14:$F$63,3,FALSE))</f>
        <v/>
      </c>
      <c r="E279" s="92" t="str">
        <f t="shared" si="40"/>
        <v/>
      </c>
      <c r="F279" s="93" t="str">
        <f>IF(A279="","",VLOOKUP(A279,'Fixture List Individual Files'!$B$14:$F$63,4,FALSE))</f>
        <v/>
      </c>
      <c r="G279" s="94" t="str">
        <f>IF(A279="","",VLOOKUP(A279,'Fixture List Individual Files'!$B$14:$F$63,5,FALSE))</f>
        <v/>
      </c>
      <c r="H279" s="95" t="str">
        <f t="shared" si="37"/>
        <v/>
      </c>
      <c r="I279" s="96" t="str">
        <f t="shared" si="38"/>
        <v/>
      </c>
      <c r="J279" s="96" t="str">
        <f t="shared" si="39"/>
        <v/>
      </c>
    </row>
    <row r="280" spans="1:10" x14ac:dyDescent="0.3">
      <c r="A280" s="89"/>
      <c r="B280" s="90" t="str">
        <f>IF(A280="","",VLOOKUP(A280,'Fixture List Individual Files'!$B$14:$F$63,2,FALSE))</f>
        <v/>
      </c>
      <c r="C280" s="91"/>
      <c r="D280" s="92" t="str">
        <f>IF(A280="","",VLOOKUP(A280,'Fixture List Individual Files'!$B$14:$F$63,3,FALSE))</f>
        <v/>
      </c>
      <c r="E280" s="92" t="str">
        <f t="shared" si="40"/>
        <v/>
      </c>
      <c r="F280" s="93" t="str">
        <f>IF(A280="","",VLOOKUP(A280,'Fixture List Individual Files'!$B$14:$F$63,4,FALSE))</f>
        <v/>
      </c>
      <c r="G280" s="94" t="str">
        <f>IF(A280="","",VLOOKUP(A280,'Fixture List Individual Files'!$B$14:$F$63,5,FALSE))</f>
        <v/>
      </c>
      <c r="H280" s="95" t="str">
        <f t="shared" si="37"/>
        <v/>
      </c>
      <c r="I280" s="96" t="str">
        <f t="shared" si="38"/>
        <v/>
      </c>
      <c r="J280" s="96" t="str">
        <f t="shared" si="39"/>
        <v/>
      </c>
    </row>
    <row r="281" spans="1:10" x14ac:dyDescent="0.3">
      <c r="A281" s="89"/>
      <c r="B281" s="90" t="str">
        <f>IF(A281="","",VLOOKUP(A281,'Fixture List Individual Files'!$B$14:$F$63,2,FALSE))</f>
        <v/>
      </c>
      <c r="C281" s="91"/>
      <c r="D281" s="92" t="str">
        <f>IF(A281="","",VLOOKUP(A281,'Fixture List Individual Files'!$B$14:$F$63,3,FALSE))</f>
        <v/>
      </c>
      <c r="E281" s="92" t="str">
        <f t="shared" si="40"/>
        <v/>
      </c>
      <c r="F281" s="93" t="str">
        <f>IF(A281="","",VLOOKUP(A281,'Fixture List Individual Files'!$B$14:$F$63,4,FALSE))</f>
        <v/>
      </c>
      <c r="G281" s="94" t="str">
        <f>IF(A281="","",VLOOKUP(A281,'Fixture List Individual Files'!$B$14:$F$63,5,FALSE))</f>
        <v/>
      </c>
      <c r="H281" s="95" t="str">
        <f t="shared" si="37"/>
        <v/>
      </c>
      <c r="I281" s="96" t="str">
        <f t="shared" si="38"/>
        <v/>
      </c>
      <c r="J281" s="96" t="str">
        <f t="shared" si="39"/>
        <v/>
      </c>
    </row>
    <row r="282" spans="1:10" x14ac:dyDescent="0.3">
      <c r="A282" s="89"/>
      <c r="B282" s="90" t="str">
        <f>IF(A282="","",VLOOKUP(A282,'Fixture List Individual Files'!$B$14:$F$63,2,FALSE))</f>
        <v/>
      </c>
      <c r="C282" s="91"/>
      <c r="D282" s="92" t="str">
        <f>IF(A282="","",VLOOKUP(A282,'Fixture List Individual Files'!$B$14:$F$63,3,FALSE))</f>
        <v/>
      </c>
      <c r="E282" s="92" t="str">
        <f t="shared" si="40"/>
        <v/>
      </c>
      <c r="F282" s="93" t="str">
        <f>IF(A282="","",VLOOKUP(A282,'Fixture List Individual Files'!$B$14:$F$63,4,FALSE))</f>
        <v/>
      </c>
      <c r="G282" s="94" t="str">
        <f>IF(A282="","",VLOOKUP(A282,'Fixture List Individual Files'!$B$14:$F$63,5,FALSE))</f>
        <v/>
      </c>
      <c r="H282" s="95" t="str">
        <f t="shared" si="37"/>
        <v/>
      </c>
      <c r="I282" s="96" t="str">
        <f t="shared" si="38"/>
        <v/>
      </c>
      <c r="J282" s="96" t="str">
        <f t="shared" si="39"/>
        <v/>
      </c>
    </row>
    <row r="283" spans="1:10" x14ac:dyDescent="0.3">
      <c r="A283" s="89"/>
      <c r="B283" s="90" t="str">
        <f>IF(A283="","",VLOOKUP(A283,'Fixture List Individual Files'!$B$14:$F$63,2,FALSE))</f>
        <v/>
      </c>
      <c r="C283" s="91"/>
      <c r="D283" s="92" t="str">
        <f>IF(A283="","",VLOOKUP(A283,'Fixture List Individual Files'!$B$14:$F$63,3,FALSE))</f>
        <v/>
      </c>
      <c r="E283" s="92" t="str">
        <f t="shared" si="40"/>
        <v/>
      </c>
      <c r="F283" s="93" t="str">
        <f>IF(A283="","",VLOOKUP(A283,'Fixture List Individual Files'!$B$14:$F$63,4,FALSE))</f>
        <v/>
      </c>
      <c r="G283" s="94" t="str">
        <f>IF(A283="","",VLOOKUP(A283,'Fixture List Individual Files'!$B$14:$F$63,5,FALSE))</f>
        <v/>
      </c>
      <c r="H283" s="95" t="str">
        <f t="shared" si="37"/>
        <v/>
      </c>
      <c r="I283" s="96" t="str">
        <f t="shared" si="38"/>
        <v/>
      </c>
      <c r="J283" s="96" t="str">
        <f t="shared" si="39"/>
        <v/>
      </c>
    </row>
    <row r="284" spans="1:10" x14ac:dyDescent="0.3">
      <c r="A284" s="89"/>
      <c r="B284" s="90" t="str">
        <f>IF(A284="","",VLOOKUP(A284,'Fixture List Individual Files'!$B$14:$F$63,2,FALSE))</f>
        <v/>
      </c>
      <c r="C284" s="91"/>
      <c r="D284" s="92" t="str">
        <f>IF(A284="","",VLOOKUP(A284,'Fixture List Individual Files'!$B$14:$F$63,3,FALSE))</f>
        <v/>
      </c>
      <c r="E284" s="92" t="str">
        <f t="shared" si="40"/>
        <v/>
      </c>
      <c r="F284" s="93" t="str">
        <f>IF(A284="","",VLOOKUP(A284,'Fixture List Individual Files'!$B$14:$F$63,4,FALSE))</f>
        <v/>
      </c>
      <c r="G284" s="94" t="str">
        <f>IF(A284="","",VLOOKUP(A284,'Fixture List Individual Files'!$B$14:$F$63,5,FALSE))</f>
        <v/>
      </c>
      <c r="H284" s="95" t="str">
        <f t="shared" si="37"/>
        <v/>
      </c>
      <c r="I284" s="96" t="str">
        <f t="shared" si="38"/>
        <v/>
      </c>
      <c r="J284" s="96" t="str">
        <f t="shared" si="39"/>
        <v/>
      </c>
    </row>
    <row r="285" spans="1:10" x14ac:dyDescent="0.3">
      <c r="A285" s="89"/>
      <c r="B285" s="90" t="str">
        <f>IF(A285="","",VLOOKUP(A285,'Fixture List Individual Files'!$B$14:$F$63,2,FALSE))</f>
        <v/>
      </c>
      <c r="C285" s="91"/>
      <c r="D285" s="92" t="str">
        <f>IF(A285="","",VLOOKUP(A285,'Fixture List Individual Files'!$B$14:$F$63,3,FALSE))</f>
        <v/>
      </c>
      <c r="E285" s="92" t="str">
        <f t="shared" si="40"/>
        <v/>
      </c>
      <c r="F285" s="93" t="str">
        <f>IF(A285="","",VLOOKUP(A285,'Fixture List Individual Files'!$B$14:$F$63,4,FALSE))</f>
        <v/>
      </c>
      <c r="G285" s="94" t="str">
        <f>IF(A285="","",VLOOKUP(A285,'Fixture List Individual Files'!$B$14:$F$63,5,FALSE))</f>
        <v/>
      </c>
      <c r="H285" s="95" t="str">
        <f t="shared" si="37"/>
        <v/>
      </c>
      <c r="I285" s="96" t="str">
        <f t="shared" si="38"/>
        <v/>
      </c>
      <c r="J285" s="96" t="str">
        <f t="shared" si="39"/>
        <v/>
      </c>
    </row>
    <row r="286" spans="1:10" x14ac:dyDescent="0.3">
      <c r="A286" s="89"/>
      <c r="B286" s="90" t="str">
        <f>IF(A286="","",VLOOKUP(A286,'Fixture List Individual Files'!$B$14:$F$63,2,FALSE))</f>
        <v/>
      </c>
      <c r="C286" s="91"/>
      <c r="D286" s="92" t="str">
        <f>IF(A286="","",VLOOKUP(A286,'Fixture List Individual Files'!$B$14:$F$63,3,FALSE))</f>
        <v/>
      </c>
      <c r="E286" s="92" t="str">
        <f t="shared" si="40"/>
        <v/>
      </c>
      <c r="F286" s="93" t="str">
        <f>IF(A286="","",VLOOKUP(A286,'Fixture List Individual Files'!$B$14:$F$63,4,FALSE))</f>
        <v/>
      </c>
      <c r="G286" s="94" t="str">
        <f>IF(A286="","",VLOOKUP(A286,'Fixture List Individual Files'!$B$14:$F$63,5,FALSE))</f>
        <v/>
      </c>
      <c r="H286" s="95" t="str">
        <f t="shared" si="37"/>
        <v/>
      </c>
      <c r="I286" s="96" t="str">
        <f t="shared" si="38"/>
        <v/>
      </c>
      <c r="J286" s="96" t="str">
        <f t="shared" si="39"/>
        <v/>
      </c>
    </row>
    <row r="287" spans="1:10" x14ac:dyDescent="0.3">
      <c r="A287" s="89"/>
      <c r="B287" s="90" t="str">
        <f>IF(A287="","",VLOOKUP(A287,'Fixture List Individual Files'!$B$14:$F$63,2,FALSE))</f>
        <v/>
      </c>
      <c r="C287" s="91"/>
      <c r="D287" s="92" t="str">
        <f>IF(A287="","",VLOOKUP(A287,'Fixture List Individual Files'!$B$14:$F$63,3,FALSE))</f>
        <v/>
      </c>
      <c r="E287" s="92" t="str">
        <f t="shared" si="40"/>
        <v/>
      </c>
      <c r="F287" s="93" t="str">
        <f>IF(A287="","",VLOOKUP(A287,'Fixture List Individual Files'!$B$14:$F$63,4,FALSE))</f>
        <v/>
      </c>
      <c r="G287" s="94" t="str">
        <f>IF(A287="","",VLOOKUP(A287,'Fixture List Individual Files'!$B$14:$F$63,5,FALSE))</f>
        <v/>
      </c>
      <c r="H287" s="95" t="str">
        <f t="shared" si="37"/>
        <v/>
      </c>
      <c r="I287" s="96" t="str">
        <f t="shared" si="38"/>
        <v/>
      </c>
      <c r="J287" s="96" t="str">
        <f t="shared" si="39"/>
        <v/>
      </c>
    </row>
    <row r="288" spans="1:10" x14ac:dyDescent="0.3">
      <c r="A288" s="89"/>
      <c r="B288" s="90" t="str">
        <f>IF(A288="","",VLOOKUP(A288,'Fixture List Individual Files'!$B$14:$F$63,2,FALSE))</f>
        <v/>
      </c>
      <c r="C288" s="91"/>
      <c r="D288" s="92" t="str">
        <f>IF(A288="","",VLOOKUP(A288,'Fixture List Individual Files'!$B$14:$F$63,3,FALSE))</f>
        <v/>
      </c>
      <c r="E288" s="92" t="str">
        <f t="shared" si="40"/>
        <v/>
      </c>
      <c r="F288" s="93" t="str">
        <f>IF(A288="","",VLOOKUP(A288,'Fixture List Individual Files'!$B$14:$F$63,4,FALSE))</f>
        <v/>
      </c>
      <c r="G288" s="94" t="str">
        <f>IF(A288="","",VLOOKUP(A288,'Fixture List Individual Files'!$B$14:$F$63,5,FALSE))</f>
        <v/>
      </c>
      <c r="H288" s="95" t="str">
        <f t="shared" si="37"/>
        <v/>
      </c>
      <c r="I288" s="96" t="str">
        <f t="shared" si="38"/>
        <v/>
      </c>
      <c r="J288" s="96" t="str">
        <f t="shared" si="39"/>
        <v/>
      </c>
    </row>
    <row r="289" spans="1:10" x14ac:dyDescent="0.3">
      <c r="A289" s="89"/>
      <c r="B289" s="90" t="str">
        <f>IF(A289="","",VLOOKUP(A289,'Fixture List Individual Files'!$B$14:$F$63,2,FALSE))</f>
        <v/>
      </c>
      <c r="C289" s="91"/>
      <c r="D289" s="92" t="str">
        <f>IF(A289="","",VLOOKUP(A289,'Fixture List Individual Files'!$B$14:$F$63,3,FALSE))</f>
        <v/>
      </c>
      <c r="E289" s="92" t="str">
        <f t="shared" si="40"/>
        <v/>
      </c>
      <c r="F289" s="93" t="str">
        <f>IF(A289="","",VLOOKUP(A289,'Fixture List Individual Files'!$B$14:$F$63,4,FALSE))</f>
        <v/>
      </c>
      <c r="G289" s="94" t="str">
        <f>IF(A289="","",VLOOKUP(A289,'Fixture List Individual Files'!$B$14:$F$63,5,FALSE))</f>
        <v/>
      </c>
      <c r="H289" s="95" t="str">
        <f t="shared" si="37"/>
        <v/>
      </c>
      <c r="I289" s="96" t="str">
        <f t="shared" si="38"/>
        <v/>
      </c>
      <c r="J289" s="96" t="str">
        <f t="shared" si="39"/>
        <v/>
      </c>
    </row>
    <row r="290" spans="1:10" x14ac:dyDescent="0.3">
      <c r="A290" s="89"/>
      <c r="B290" s="90" t="str">
        <f>IF(A290="","",VLOOKUP(A290,'Fixture List Individual Files'!$B$14:$F$63,2,FALSE))</f>
        <v/>
      </c>
      <c r="C290" s="91"/>
      <c r="D290" s="92" t="str">
        <f>IF(A290="","",VLOOKUP(A290,'Fixture List Individual Files'!$B$14:$F$63,3,FALSE))</f>
        <v/>
      </c>
      <c r="E290" s="92" t="str">
        <f t="shared" si="40"/>
        <v/>
      </c>
      <c r="F290" s="93" t="str">
        <f>IF(A290="","",VLOOKUP(A290,'Fixture List Individual Files'!$B$14:$F$63,4,FALSE))</f>
        <v/>
      </c>
      <c r="G290" s="94" t="str">
        <f>IF(A290="","",VLOOKUP(A290,'Fixture List Individual Files'!$B$14:$F$63,5,FALSE))</f>
        <v/>
      </c>
      <c r="H290" s="95" t="str">
        <f t="shared" si="37"/>
        <v/>
      </c>
      <c r="I290" s="96" t="str">
        <f t="shared" si="38"/>
        <v/>
      </c>
      <c r="J290" s="96" t="str">
        <f t="shared" si="39"/>
        <v/>
      </c>
    </row>
    <row r="291" spans="1:10" x14ac:dyDescent="0.3">
      <c r="A291" s="89"/>
      <c r="B291" s="90" t="str">
        <f>IF(A291="","",VLOOKUP(A291,'Fixture List Individual Files'!$B$14:$F$63,2,FALSE))</f>
        <v/>
      </c>
      <c r="C291" s="91"/>
      <c r="D291" s="92" t="str">
        <f>IF(A291="","",VLOOKUP(A291,'Fixture List Individual Files'!$B$14:$F$63,3,FALSE))</f>
        <v/>
      </c>
      <c r="E291" s="92" t="str">
        <f t="shared" si="40"/>
        <v/>
      </c>
      <c r="F291" s="93" t="str">
        <f>IF(A291="","",VLOOKUP(A291,'Fixture List Individual Files'!$B$14:$F$63,4,FALSE))</f>
        <v/>
      </c>
      <c r="G291" s="94" t="str">
        <f>IF(A291="","",VLOOKUP(A291,'Fixture List Individual Files'!$B$14:$F$63,5,FALSE))</f>
        <v/>
      </c>
      <c r="H291" s="95" t="str">
        <f t="shared" si="37"/>
        <v/>
      </c>
      <c r="I291" s="96" t="str">
        <f t="shared" si="38"/>
        <v/>
      </c>
      <c r="J291" s="96" t="str">
        <f t="shared" si="39"/>
        <v/>
      </c>
    </row>
    <row r="292" spans="1:10" x14ac:dyDescent="0.3">
      <c r="A292" s="89"/>
      <c r="B292" s="90" t="str">
        <f>IF(A292="","",VLOOKUP(A292,'Fixture List Individual Files'!$B$14:$F$63,2,FALSE))</f>
        <v/>
      </c>
      <c r="C292" s="91"/>
      <c r="D292" s="92" t="str">
        <f>IF(A292="","",VLOOKUP(A292,'Fixture List Individual Files'!$B$14:$F$63,3,FALSE))</f>
        <v/>
      </c>
      <c r="E292" s="92" t="str">
        <f t="shared" si="40"/>
        <v/>
      </c>
      <c r="F292" s="93" t="str">
        <f>IF(A292="","",VLOOKUP(A292,'Fixture List Individual Files'!$B$14:$F$63,4,FALSE))</f>
        <v/>
      </c>
      <c r="G292" s="94" t="str">
        <f>IF(A292="","",VLOOKUP(A292,'Fixture List Individual Files'!$B$14:$F$63,5,FALSE))</f>
        <v/>
      </c>
      <c r="H292" s="95" t="str">
        <f t="shared" si="37"/>
        <v/>
      </c>
      <c r="I292" s="96" t="str">
        <f t="shared" si="38"/>
        <v/>
      </c>
      <c r="J292" s="96" t="str">
        <f t="shared" si="39"/>
        <v/>
      </c>
    </row>
    <row r="293" spans="1:10" x14ac:dyDescent="0.3">
      <c r="A293" s="89"/>
      <c r="B293" s="90" t="str">
        <f>IF(A293="","",VLOOKUP(A293,'Fixture List Individual Files'!$B$14:$F$63,2,FALSE))</f>
        <v/>
      </c>
      <c r="C293" s="91"/>
      <c r="D293" s="92" t="str">
        <f>IF(A293="","",VLOOKUP(A293,'Fixture List Individual Files'!$B$14:$F$63,3,FALSE))</f>
        <v/>
      </c>
      <c r="E293" s="92" t="str">
        <f t="shared" si="40"/>
        <v/>
      </c>
      <c r="F293" s="93" t="str">
        <f>IF(A293="","",VLOOKUP(A293,'Fixture List Individual Files'!$B$14:$F$63,4,FALSE))</f>
        <v/>
      </c>
      <c r="G293" s="94" t="str">
        <f>IF(A293="","",VLOOKUP(A293,'Fixture List Individual Files'!$B$14:$F$63,5,FALSE))</f>
        <v/>
      </c>
      <c r="H293" s="95" t="str">
        <f t="shared" si="37"/>
        <v/>
      </c>
      <c r="I293" s="96" t="str">
        <f t="shared" si="38"/>
        <v/>
      </c>
      <c r="J293" s="96" t="str">
        <f t="shared" si="39"/>
        <v/>
      </c>
    </row>
    <row r="294" spans="1:10" x14ac:dyDescent="0.3">
      <c r="A294" s="89"/>
      <c r="B294" s="90" t="str">
        <f>IF(A294="","",VLOOKUP(A294,'Fixture List Individual Files'!$B$14:$F$63,2,FALSE))</f>
        <v/>
      </c>
      <c r="C294" s="91"/>
      <c r="D294" s="92" t="str">
        <f>IF(A294="","",VLOOKUP(A294,'Fixture List Individual Files'!$B$14:$F$63,3,FALSE))</f>
        <v/>
      </c>
      <c r="E294" s="92" t="str">
        <f t="shared" si="40"/>
        <v/>
      </c>
      <c r="F294" s="93" t="str">
        <f>IF(A294="","",VLOOKUP(A294,'Fixture List Individual Files'!$B$14:$F$63,4,FALSE))</f>
        <v/>
      </c>
      <c r="G294" s="94" t="str">
        <f>IF(A294="","",VLOOKUP(A294,'Fixture List Individual Files'!$B$14:$F$63,5,FALSE))</f>
        <v/>
      </c>
      <c r="H294" s="95" t="str">
        <f t="shared" si="37"/>
        <v/>
      </c>
      <c r="I294" s="96" t="str">
        <f t="shared" si="38"/>
        <v/>
      </c>
      <c r="J294" s="96" t="str">
        <f t="shared" si="39"/>
        <v/>
      </c>
    </row>
    <row r="295" spans="1:10" x14ac:dyDescent="0.3">
      <c r="A295" s="89"/>
      <c r="B295" s="90" t="str">
        <f>IF(A295="","",VLOOKUP(A295,'Fixture List Individual Files'!$B$14:$F$63,2,FALSE))</f>
        <v/>
      </c>
      <c r="C295" s="91"/>
      <c r="D295" s="92" t="str">
        <f>IF(A295="","",VLOOKUP(A295,'Fixture List Individual Files'!$B$14:$F$63,3,FALSE))</f>
        <v/>
      </c>
      <c r="E295" s="92" t="str">
        <f t="shared" si="40"/>
        <v/>
      </c>
      <c r="F295" s="93" t="str">
        <f>IF(A295="","",VLOOKUP(A295,'Fixture List Individual Files'!$B$14:$F$63,4,FALSE))</f>
        <v/>
      </c>
      <c r="G295" s="94" t="str">
        <f>IF(A295="","",VLOOKUP(A295,'Fixture List Individual Files'!$B$14:$F$63,5,FALSE))</f>
        <v/>
      </c>
      <c r="H295" s="95" t="str">
        <f t="shared" si="37"/>
        <v/>
      </c>
      <c r="I295" s="96" t="str">
        <f t="shared" si="38"/>
        <v/>
      </c>
      <c r="J295" s="96" t="str">
        <f t="shared" si="39"/>
        <v/>
      </c>
    </row>
    <row r="296" spans="1:10" x14ac:dyDescent="0.3">
      <c r="A296" s="89"/>
      <c r="B296" s="90" t="str">
        <f>IF(A296="","",VLOOKUP(A296,'Fixture List Individual Files'!$B$14:$F$63,2,FALSE))</f>
        <v/>
      </c>
      <c r="C296" s="91"/>
      <c r="D296" s="92" t="str">
        <f>IF(A296="","",VLOOKUP(A296,'Fixture List Individual Files'!$B$14:$F$63,3,FALSE))</f>
        <v/>
      </c>
      <c r="E296" s="92" t="str">
        <f t="shared" si="40"/>
        <v/>
      </c>
      <c r="F296" s="93" t="str">
        <f>IF(A296="","",VLOOKUP(A296,'Fixture List Individual Files'!$B$14:$F$63,4,FALSE))</f>
        <v/>
      </c>
      <c r="G296" s="94" t="str">
        <f>IF(A296="","",VLOOKUP(A296,'Fixture List Individual Files'!$B$14:$F$63,5,FALSE))</f>
        <v/>
      </c>
      <c r="H296" s="95" t="str">
        <f t="shared" si="37"/>
        <v/>
      </c>
      <c r="I296" s="96" t="str">
        <f t="shared" si="38"/>
        <v/>
      </c>
      <c r="J296" s="96" t="str">
        <f t="shared" si="39"/>
        <v/>
      </c>
    </row>
    <row r="297" spans="1:10" x14ac:dyDescent="0.3">
      <c r="A297" s="89"/>
      <c r="B297" s="90" t="str">
        <f>IF(A297="","",VLOOKUP(A297,'Fixture List Individual Files'!$B$14:$F$63,2,FALSE))</f>
        <v/>
      </c>
      <c r="C297" s="91"/>
      <c r="D297" s="92" t="str">
        <f>IF(A297="","",VLOOKUP(A297,'Fixture List Individual Files'!$B$14:$F$63,3,FALSE))</f>
        <v/>
      </c>
      <c r="E297" s="92" t="str">
        <f t="shared" si="40"/>
        <v/>
      </c>
      <c r="F297" s="93" t="str">
        <f>IF(A297="","",VLOOKUP(A297,'Fixture List Individual Files'!$B$14:$F$63,4,FALSE))</f>
        <v/>
      </c>
      <c r="G297" s="94" t="str">
        <f>IF(A297="","",VLOOKUP(A297,'Fixture List Individual Files'!$B$14:$F$63,5,FALSE))</f>
        <v/>
      </c>
      <c r="H297" s="95" t="str">
        <f t="shared" si="37"/>
        <v/>
      </c>
      <c r="I297" s="96" t="str">
        <f t="shared" si="38"/>
        <v/>
      </c>
      <c r="J297" s="96" t="str">
        <f t="shared" si="39"/>
        <v/>
      </c>
    </row>
    <row r="298" spans="1:10" x14ac:dyDescent="0.3">
      <c r="A298" s="89"/>
      <c r="B298" s="90" t="str">
        <f>IF(A298="","",VLOOKUP(A298,'Fixture List Individual Files'!$B$14:$F$63,2,FALSE))</f>
        <v/>
      </c>
      <c r="C298" s="91"/>
      <c r="D298" s="92" t="str">
        <f>IF(A298="","",VLOOKUP(A298,'Fixture List Individual Files'!$B$14:$F$63,3,FALSE))</f>
        <v/>
      </c>
      <c r="E298" s="92" t="str">
        <f t="shared" si="40"/>
        <v/>
      </c>
      <c r="F298" s="93" t="str">
        <f>IF(A298="","",VLOOKUP(A298,'Fixture List Individual Files'!$B$14:$F$63,4,FALSE))</f>
        <v/>
      </c>
      <c r="G298" s="94" t="str">
        <f>IF(A298="","",VLOOKUP(A298,'Fixture List Individual Files'!$B$14:$F$63,5,FALSE))</f>
        <v/>
      </c>
      <c r="H298" s="95" t="str">
        <f t="shared" si="37"/>
        <v/>
      </c>
      <c r="I298" s="96" t="str">
        <f t="shared" si="38"/>
        <v/>
      </c>
      <c r="J298" s="96" t="str">
        <f t="shared" si="39"/>
        <v/>
      </c>
    </row>
    <row r="299" spans="1:10" x14ac:dyDescent="0.3">
      <c r="A299" s="89"/>
      <c r="B299" s="90" t="str">
        <f>IF(A299="","",VLOOKUP(A299,'Fixture List Individual Files'!$B$14:$F$63,2,FALSE))</f>
        <v/>
      </c>
      <c r="C299" s="91"/>
      <c r="D299" s="92" t="str">
        <f>IF(A299="","",VLOOKUP(A299,'Fixture List Individual Files'!$B$14:$F$63,3,FALSE))</f>
        <v/>
      </c>
      <c r="E299" s="92" t="str">
        <f t="shared" si="40"/>
        <v/>
      </c>
      <c r="F299" s="93" t="str">
        <f>IF(A299="","",VLOOKUP(A299,'Fixture List Individual Files'!$B$14:$F$63,4,FALSE))</f>
        <v/>
      </c>
      <c r="G299" s="94" t="str">
        <f>IF(A299="","",VLOOKUP(A299,'Fixture List Individual Files'!$B$14:$F$63,5,FALSE))</f>
        <v/>
      </c>
      <c r="H299" s="95" t="str">
        <f t="shared" si="37"/>
        <v/>
      </c>
      <c r="I299" s="96" t="str">
        <f t="shared" si="38"/>
        <v/>
      </c>
      <c r="J299" s="96" t="str">
        <f t="shared" si="39"/>
        <v/>
      </c>
    </row>
    <row r="300" spans="1:10" x14ac:dyDescent="0.3">
      <c r="A300" s="89"/>
      <c r="B300" s="90" t="str">
        <f>IF(A300="","",VLOOKUP(A300,'Fixture List Individual Files'!$B$14:$F$63,2,FALSE))</f>
        <v/>
      </c>
      <c r="C300" s="91"/>
      <c r="D300" s="92" t="str">
        <f>IF(A300="","",VLOOKUP(A300,'Fixture List Individual Files'!$B$14:$F$63,3,FALSE))</f>
        <v/>
      </c>
      <c r="E300" s="92" t="str">
        <f t="shared" si="40"/>
        <v/>
      </c>
      <c r="F300" s="93" t="str">
        <f>IF(A300="","",VLOOKUP(A300,'Fixture List Individual Files'!$B$14:$F$63,4,FALSE))</f>
        <v/>
      </c>
      <c r="G300" s="94" t="str">
        <f>IF(A300="","",VLOOKUP(A300,'Fixture List Individual Files'!$B$14:$F$63,5,FALSE))</f>
        <v/>
      </c>
      <c r="H300" s="95" t="str">
        <f t="shared" si="37"/>
        <v/>
      </c>
      <c r="I300" s="96" t="str">
        <f t="shared" si="38"/>
        <v/>
      </c>
      <c r="J300" s="96" t="str">
        <f t="shared" si="39"/>
        <v/>
      </c>
    </row>
    <row r="301" spans="1:10" x14ac:dyDescent="0.3">
      <c r="A301" s="89"/>
      <c r="B301" s="90" t="str">
        <f>IF(A301="","",VLOOKUP(A301,'Fixture List Individual Files'!$B$14:$F$63,2,FALSE))</f>
        <v/>
      </c>
      <c r="C301" s="91"/>
      <c r="D301" s="92" t="str">
        <f>IF(A301="","",VLOOKUP(A301,'Fixture List Individual Files'!$B$14:$F$63,3,FALSE))</f>
        <v/>
      </c>
      <c r="E301" s="92" t="str">
        <f t="shared" si="40"/>
        <v/>
      </c>
      <c r="F301" s="93" t="str">
        <f>IF(A301="","",VLOOKUP(A301,'Fixture List Individual Files'!$B$14:$F$63,4,FALSE))</f>
        <v/>
      </c>
      <c r="G301" s="94" t="str">
        <f>IF(A301="","",VLOOKUP(A301,'Fixture List Individual Files'!$B$14:$F$63,5,FALSE))</f>
        <v/>
      </c>
      <c r="H301" s="95" t="str">
        <f t="shared" si="37"/>
        <v/>
      </c>
      <c r="I301" s="96" t="str">
        <f t="shared" si="38"/>
        <v/>
      </c>
      <c r="J301" s="96" t="str">
        <f t="shared" si="39"/>
        <v/>
      </c>
    </row>
    <row r="302" spans="1:10" x14ac:dyDescent="0.3">
      <c r="A302" s="89"/>
      <c r="B302" s="90" t="str">
        <f>IF(A302="","",VLOOKUP(A302,'Fixture List Individual Files'!$B$14:$F$63,2,FALSE))</f>
        <v/>
      </c>
      <c r="C302" s="91"/>
      <c r="D302" s="92" t="str">
        <f>IF(A302="","",VLOOKUP(A302,'Fixture List Individual Files'!$B$14:$F$63,3,FALSE))</f>
        <v/>
      </c>
      <c r="E302" s="92" t="str">
        <f t="shared" si="40"/>
        <v/>
      </c>
      <c r="F302" s="93" t="str">
        <f>IF(A302="","",VLOOKUP(A302,'Fixture List Individual Files'!$B$14:$F$63,4,FALSE))</f>
        <v/>
      </c>
      <c r="G302" s="94" t="str">
        <f>IF(A302="","",VLOOKUP(A302,'Fixture List Individual Files'!$B$14:$F$63,5,FALSE))</f>
        <v/>
      </c>
      <c r="H302" s="95" t="str">
        <f t="shared" si="37"/>
        <v/>
      </c>
      <c r="I302" s="96" t="str">
        <f t="shared" si="38"/>
        <v/>
      </c>
      <c r="J302" s="96" t="str">
        <f t="shared" si="39"/>
        <v/>
      </c>
    </row>
    <row r="303" spans="1:10" x14ac:dyDescent="0.3">
      <c r="A303" s="89"/>
      <c r="B303" s="90" t="str">
        <f>IF(A303="","",VLOOKUP(A303,'Fixture List Individual Files'!$B$14:$F$63,2,FALSE))</f>
        <v/>
      </c>
      <c r="C303" s="91"/>
      <c r="D303" s="92" t="str">
        <f>IF(A303="","",VLOOKUP(A303,'Fixture List Individual Files'!$B$14:$F$63,3,FALSE))</f>
        <v/>
      </c>
      <c r="E303" s="92" t="str">
        <f t="shared" si="40"/>
        <v/>
      </c>
      <c r="F303" s="93" t="str">
        <f>IF(A303="","",VLOOKUP(A303,'Fixture List Individual Files'!$B$14:$F$63,4,FALSE))</f>
        <v/>
      </c>
      <c r="G303" s="94" t="str">
        <f>IF(A303="","",VLOOKUP(A303,'Fixture List Individual Files'!$B$14:$F$63,5,FALSE))</f>
        <v/>
      </c>
      <c r="H303" s="95" t="str">
        <f t="shared" si="37"/>
        <v/>
      </c>
      <c r="I303" s="96" t="str">
        <f t="shared" si="38"/>
        <v/>
      </c>
      <c r="J303" s="96" t="str">
        <f t="shared" si="39"/>
        <v/>
      </c>
    </row>
    <row r="304" spans="1:10" x14ac:dyDescent="0.3">
      <c r="A304" s="89"/>
      <c r="B304" s="90" t="str">
        <f>IF(A304="","",VLOOKUP(A304,'Fixture List Individual Files'!$B$14:$F$63,2,FALSE))</f>
        <v/>
      </c>
      <c r="C304" s="91"/>
      <c r="D304" s="92" t="str">
        <f>IF(A304="","",VLOOKUP(A304,'Fixture List Individual Files'!$B$14:$F$63,3,FALSE))</f>
        <v/>
      </c>
      <c r="E304" s="92" t="str">
        <f t="shared" si="40"/>
        <v/>
      </c>
      <c r="F304" s="93" t="str">
        <f>IF(A304="","",VLOOKUP(A304,'Fixture List Individual Files'!$B$14:$F$63,4,FALSE))</f>
        <v/>
      </c>
      <c r="G304" s="94" t="str">
        <f>IF(A304="","",VLOOKUP(A304,'Fixture List Individual Files'!$B$14:$F$63,5,FALSE))</f>
        <v/>
      </c>
      <c r="H304" s="95" t="str">
        <f t="shared" si="37"/>
        <v/>
      </c>
      <c r="I304" s="96" t="str">
        <f t="shared" si="38"/>
        <v/>
      </c>
      <c r="J304" s="96" t="str">
        <f t="shared" si="39"/>
        <v/>
      </c>
    </row>
    <row r="305" spans="1:10" x14ac:dyDescent="0.3">
      <c r="A305" s="89"/>
      <c r="B305" s="90" t="str">
        <f>IF(A305="","",VLOOKUP(A305,'Fixture List Individual Files'!$B$14:$F$63,2,FALSE))</f>
        <v/>
      </c>
      <c r="C305" s="91"/>
      <c r="D305" s="92" t="str">
        <f>IF(A305="","",VLOOKUP(A305,'Fixture List Individual Files'!$B$14:$F$63,3,FALSE))</f>
        <v/>
      </c>
      <c r="E305" s="92" t="str">
        <f t="shared" si="40"/>
        <v/>
      </c>
      <c r="F305" s="93" t="str">
        <f>IF(A305="","",VLOOKUP(A305,'Fixture List Individual Files'!$B$14:$F$63,4,FALSE))</f>
        <v/>
      </c>
      <c r="G305" s="94" t="str">
        <f>IF(A305="","",VLOOKUP(A305,'Fixture List Individual Files'!$B$14:$F$63,5,FALSE))</f>
        <v/>
      </c>
      <c r="H305" s="95" t="str">
        <f t="shared" si="37"/>
        <v/>
      </c>
      <c r="I305" s="96" t="str">
        <f t="shared" si="38"/>
        <v/>
      </c>
      <c r="J305" s="96" t="str">
        <f t="shared" si="39"/>
        <v/>
      </c>
    </row>
    <row r="306" spans="1:10" x14ac:dyDescent="0.3">
      <c r="A306" s="89"/>
      <c r="B306" s="90" t="str">
        <f>IF(A306="","",VLOOKUP(A306,'Fixture List Individual Files'!$B$14:$F$63,2,FALSE))</f>
        <v/>
      </c>
      <c r="C306" s="91"/>
      <c r="D306" s="92" t="str">
        <f>IF(A306="","",VLOOKUP(A306,'Fixture List Individual Files'!$B$14:$F$63,3,FALSE))</f>
        <v/>
      </c>
      <c r="E306" s="92" t="str">
        <f t="shared" si="40"/>
        <v/>
      </c>
      <c r="F306" s="93" t="str">
        <f>IF(A306="","",VLOOKUP(A306,'Fixture List Individual Files'!$B$14:$F$63,4,FALSE))</f>
        <v/>
      </c>
      <c r="G306" s="94" t="str">
        <f>IF(A306="","",VLOOKUP(A306,'Fixture List Individual Files'!$B$14:$F$63,5,FALSE))</f>
        <v/>
      </c>
      <c r="H306" s="95" t="str">
        <f t="shared" si="37"/>
        <v/>
      </c>
      <c r="I306" s="96" t="str">
        <f t="shared" si="38"/>
        <v/>
      </c>
      <c r="J306" s="96" t="str">
        <f t="shared" si="39"/>
        <v/>
      </c>
    </row>
    <row r="307" spans="1:10" x14ac:dyDescent="0.3">
      <c r="A307" s="89"/>
      <c r="B307" s="90" t="str">
        <f>IF(A307="","",VLOOKUP(A307,'Fixture List Individual Files'!$B$14:$F$63,2,FALSE))</f>
        <v/>
      </c>
      <c r="C307" s="97"/>
      <c r="D307" s="92" t="str">
        <f>IF(A307="","",VLOOKUP(A307,'Fixture List Individual Files'!$B$14:$F$63,3,FALSE))</f>
        <v/>
      </c>
      <c r="E307" s="92" t="str">
        <f t="shared" si="40"/>
        <v/>
      </c>
      <c r="F307" s="93" t="str">
        <f>IF(A307="","",VLOOKUP(A307,'Fixture List Individual Files'!$B$14:$F$63,4,FALSE))</f>
        <v/>
      </c>
      <c r="G307" s="94" t="str">
        <f>IF(A307="","",VLOOKUP(A307,'Fixture List Individual Files'!$B$14:$F$63,5,FALSE))</f>
        <v/>
      </c>
      <c r="H307" s="95" t="str">
        <f t="shared" si="37"/>
        <v/>
      </c>
      <c r="I307" s="96" t="str">
        <f t="shared" si="38"/>
        <v/>
      </c>
      <c r="J307" s="96" t="str">
        <f t="shared" si="39"/>
        <v/>
      </c>
    </row>
    <row r="308" spans="1:10" x14ac:dyDescent="0.3">
      <c r="A308" s="89"/>
      <c r="B308" s="90" t="str">
        <f>IF(A308="","",VLOOKUP(A308,'Fixture List Individual Files'!$B$14:$F$63,2,FALSE))</f>
        <v/>
      </c>
      <c r="C308" s="98"/>
      <c r="D308" s="92" t="str">
        <f>IF(A308="","",VLOOKUP(A308,'Fixture List Individual Files'!$B$14:$F$63,3,FALSE))</f>
        <v/>
      </c>
      <c r="E308" s="92" t="str">
        <f t="shared" si="40"/>
        <v/>
      </c>
      <c r="F308" s="93" t="str">
        <f>IF(A308="","",VLOOKUP(A308,'Fixture List Individual Files'!$B$14:$F$63,4,FALSE))</f>
        <v/>
      </c>
      <c r="G308" s="94" t="str">
        <f>IF(A308="","",VLOOKUP(A308,'Fixture List Individual Files'!$B$14:$F$63,5,FALSE))</f>
        <v/>
      </c>
      <c r="H308" s="95" t="str">
        <f t="shared" si="37"/>
        <v/>
      </c>
      <c r="I308" s="96" t="str">
        <f t="shared" si="38"/>
        <v/>
      </c>
      <c r="J308" s="96" t="str">
        <f t="shared" si="39"/>
        <v/>
      </c>
    </row>
    <row r="309" spans="1:10" x14ac:dyDescent="0.3">
      <c r="A309" s="89"/>
      <c r="B309" s="90" t="str">
        <f>IF(A309="","",VLOOKUP(A309,'Fixture List Individual Files'!$B$14:$F$63,2,FALSE))</f>
        <v/>
      </c>
      <c r="C309" s="98"/>
      <c r="D309" s="92" t="str">
        <f>IF(A309="","",VLOOKUP(A309,'Fixture List Individual Files'!$B$14:$F$63,3,FALSE))</f>
        <v/>
      </c>
      <c r="E309" s="92" t="str">
        <f t="shared" si="40"/>
        <v/>
      </c>
      <c r="F309" s="93" t="str">
        <f>IF(A309="","",VLOOKUP(A309,'Fixture List Individual Files'!$B$14:$F$63,4,FALSE))</f>
        <v/>
      </c>
      <c r="G309" s="94" t="str">
        <f>IF(A309="","",VLOOKUP(A309,'Fixture List Individual Files'!$B$14:$F$63,5,FALSE))</f>
        <v/>
      </c>
      <c r="H309" s="95" t="str">
        <f t="shared" si="37"/>
        <v/>
      </c>
      <c r="I309" s="96" t="str">
        <f t="shared" si="38"/>
        <v/>
      </c>
      <c r="J309" s="96" t="str">
        <f t="shared" si="39"/>
        <v/>
      </c>
    </row>
    <row r="310" spans="1:10" x14ac:dyDescent="0.3">
      <c r="A310" s="90"/>
      <c r="B310" s="292" t="s">
        <v>299</v>
      </c>
      <c r="C310" s="293">
        <f>SUM(C274:C309)</f>
        <v>0</v>
      </c>
      <c r="D310" s="293"/>
      <c r="E310" s="293">
        <f>SUM(E274:E309)</f>
        <v>0</v>
      </c>
      <c r="F310" s="290">
        <f>SUMIF(F274:F309,"Yes",E274:E309)</f>
        <v>0</v>
      </c>
      <c r="G310" s="217"/>
      <c r="H310" s="289">
        <f>SUM(H274:H309)</f>
        <v>0</v>
      </c>
      <c r="I310" s="290">
        <f t="shared" ref="I310:J310" si="41">SUM(I274:I309)</f>
        <v>0</v>
      </c>
      <c r="J310" s="290">
        <f t="shared" si="41"/>
        <v>0</v>
      </c>
    </row>
    <row r="312" spans="1:10" x14ac:dyDescent="0.3">
      <c r="A312" s="405" t="s">
        <v>102</v>
      </c>
      <c r="B312" s="405"/>
      <c r="C312" s="405"/>
      <c r="D312" s="405"/>
      <c r="E312" s="405"/>
      <c r="F312" s="103" t="s">
        <v>287</v>
      </c>
      <c r="G312" s="104"/>
      <c r="H312" s="102"/>
      <c r="I312" s="102"/>
      <c r="J312" s="105" t="e">
        <f>IF(VLOOKUP(A312,'Start Here!'!$N$46:$Q$70,4,FALSE)=0,VLOOKUP(Facility_Type,Admin_Lists!$A$63:$B$66,2,FALSE),VLOOKUP(A312,'Start Here!'!$N$46:$Q$70,4,FALSE))</f>
        <v>#N/A</v>
      </c>
    </row>
    <row r="313" spans="1:10" ht="17.25" thickBot="1" x14ac:dyDescent="0.35">
      <c r="A313" s="106" t="s">
        <v>288</v>
      </c>
      <c r="B313" s="107" t="s">
        <v>57</v>
      </c>
      <c r="C313" s="108"/>
      <c r="D313" s="109"/>
      <c r="E313" s="109">
        <f>IFERROR(VLOOKUP(B313,Admin_Lists!$A$9:$B$49,2,FALSE),"")</f>
        <v>0</v>
      </c>
      <c r="F313" s="110" t="s">
        <v>289</v>
      </c>
      <c r="G313" s="122"/>
      <c r="H313" s="111"/>
      <c r="I313" s="111"/>
      <c r="J313" s="112">
        <f>VLOOKUP(A312,'Start Here!'!$N$46:$O$70,2,FALSE)</f>
        <v>0</v>
      </c>
    </row>
    <row r="314" spans="1:10" ht="17.25" x14ac:dyDescent="0.3">
      <c r="A314" s="113"/>
      <c r="B314" s="401" t="str">
        <f>"Area Description: "&amp;'Sq. Ft. Area Individual Files'!D294</f>
        <v xml:space="preserve">Area Description: </v>
      </c>
      <c r="C314" s="401"/>
      <c r="D314" s="401"/>
      <c r="E314" s="401"/>
      <c r="F314" s="120" t="s">
        <v>290</v>
      </c>
      <c r="G314" s="114">
        <f>'Sq. Ft. Area Individual Files'!C295</f>
        <v>0</v>
      </c>
    </row>
    <row r="315" spans="1:10" x14ac:dyDescent="0.3">
      <c r="A315" s="397" t="s">
        <v>260</v>
      </c>
      <c r="B315" s="395" t="s">
        <v>268</v>
      </c>
      <c r="C315" s="395" t="s">
        <v>269</v>
      </c>
      <c r="D315" s="395" t="s">
        <v>262</v>
      </c>
      <c r="E315" s="395" t="s">
        <v>291</v>
      </c>
      <c r="F315" s="395" t="s">
        <v>292</v>
      </c>
      <c r="G315" s="397" t="s">
        <v>264</v>
      </c>
      <c r="H315" s="399" t="s">
        <v>293</v>
      </c>
      <c r="I315" s="399"/>
      <c r="J315" s="399"/>
    </row>
    <row r="316" spans="1:10" ht="25.5" x14ac:dyDescent="0.3">
      <c r="A316" s="398"/>
      <c r="B316" s="396"/>
      <c r="C316" s="396"/>
      <c r="D316" s="396"/>
      <c r="E316" s="396"/>
      <c r="F316" s="396"/>
      <c r="G316" s="398"/>
      <c r="H316" s="118" t="s">
        <v>294</v>
      </c>
      <c r="I316" s="118" t="s">
        <v>295</v>
      </c>
      <c r="J316" s="118" t="s">
        <v>296</v>
      </c>
    </row>
    <row r="317" spans="1:10" x14ac:dyDescent="0.3">
      <c r="A317" s="89"/>
      <c r="B317" s="90" t="str">
        <f>IF(A317="","",VLOOKUP(A317,'Fixture List Individual Files'!$B$14:$F$63,2,FALSE))</f>
        <v/>
      </c>
      <c r="C317" s="91"/>
      <c r="D317" s="92" t="str">
        <f>IF(A317="","",VLOOKUP(A317,'Fixture List Individual Files'!$B$14:$F$63,3,FALSE))</f>
        <v/>
      </c>
      <c r="E317" s="92" t="str">
        <f>IF(D317="","",C317*D317)</f>
        <v/>
      </c>
      <c r="F317" s="93" t="str">
        <f>IF(A317="","",VLOOKUP(A317,'Fixture List Individual Files'!$B$14:$F$63,4,FALSE))</f>
        <v/>
      </c>
      <c r="G317" s="94" t="str">
        <f>IF(A317="","",VLOOKUP(A317,'Fixture List Individual Files'!$B$14:$F$63,5,FALSE))</f>
        <v/>
      </c>
      <c r="H317" s="95" t="str">
        <f t="shared" ref="H317:H352" si="42">IF(AND(F317="Yes",Facility_Type="Commercial"),(SFE_Commercial-SFBASE_Commercial)*E317/1000*$J$313,IF(AND(F317="Yes",Facility_Type="Industrial",G317="Non-High Bay"),(SFE_Industrial-SFBASE_Industrial)*E317/1000*$J$313,IF(AND(F317="Yes",Facility_Type="Schools &amp; Government",G317="Non-High Bay"),((SFE_SG-SFBASE_SG)*E317/1000*$J$313),"")))</f>
        <v/>
      </c>
      <c r="I317" s="96" t="str">
        <f t="shared" ref="I317:I352" si="43">IF(AND(F317="Yes",Facility_Type="Commercial"),(SFE_Commercial-SFBASE_Commercial)*E317/1000*$J$312,IF(AND(F317="Yes",Facility_Type="Industrial",G317="Non-High Bay"),(SFE_Industrial-SFBASE_Industrial)*E317/1000*$J$312,IF(AND(F317="Yes",Facility_Type="Schools &amp; Government",G317="Non-High Bay"),((SFE_SG-SFBASE_SG)*E317/1000*$J$312),"")))</f>
        <v/>
      </c>
      <c r="J317" s="96" t="str">
        <f t="shared" ref="J317:J352" si="44">IFERROR(I317*EUL_for_NLC,"")</f>
        <v/>
      </c>
    </row>
    <row r="318" spans="1:10" x14ac:dyDescent="0.3">
      <c r="A318" s="89"/>
      <c r="B318" s="90" t="str">
        <f>IF(A318="","",VLOOKUP(A318,'Fixture List Individual Files'!$B$14:$F$63,2,FALSE))</f>
        <v/>
      </c>
      <c r="C318" s="91"/>
      <c r="D318" s="92" t="str">
        <f>IF(A318="","",VLOOKUP(A318,'Fixture List Individual Files'!$B$14:$F$63,3,FALSE))</f>
        <v/>
      </c>
      <c r="E318" s="92" t="str">
        <f t="shared" ref="E318:E352" si="45">IF(D318="","",C318*D318)</f>
        <v/>
      </c>
      <c r="F318" s="93" t="str">
        <f>IF(A318="","",VLOOKUP(A318,'Fixture List Individual Files'!$B$14:$F$63,4,FALSE))</f>
        <v/>
      </c>
      <c r="G318" s="94" t="str">
        <f>IF(A318="","",VLOOKUP(A318,'Fixture List Individual Files'!$B$14:$F$63,5,FALSE))</f>
        <v/>
      </c>
      <c r="H318" s="95" t="str">
        <f t="shared" si="42"/>
        <v/>
      </c>
      <c r="I318" s="96" t="str">
        <f t="shared" si="43"/>
        <v/>
      </c>
      <c r="J318" s="96" t="str">
        <f t="shared" si="44"/>
        <v/>
      </c>
    </row>
    <row r="319" spans="1:10" x14ac:dyDescent="0.3">
      <c r="A319" s="89"/>
      <c r="B319" s="90" t="str">
        <f>IF(A319="","",VLOOKUP(A319,'Fixture List Individual Files'!$B$14:$F$63,2,FALSE))</f>
        <v/>
      </c>
      <c r="C319" s="91"/>
      <c r="D319" s="92" t="str">
        <f>IF(A319="","",VLOOKUP(A319,'Fixture List Individual Files'!$B$14:$F$63,3,FALSE))</f>
        <v/>
      </c>
      <c r="E319" s="92" t="str">
        <f t="shared" si="45"/>
        <v/>
      </c>
      <c r="F319" s="93" t="str">
        <f>IF(A319="","",VLOOKUP(A319,'Fixture List Individual Files'!$B$14:$F$63,4,FALSE))</f>
        <v/>
      </c>
      <c r="G319" s="94" t="str">
        <f>IF(A319="","",VLOOKUP(A319,'Fixture List Individual Files'!$B$14:$F$63,5,FALSE))</f>
        <v/>
      </c>
      <c r="H319" s="95" t="str">
        <f t="shared" si="42"/>
        <v/>
      </c>
      <c r="I319" s="96" t="str">
        <f t="shared" si="43"/>
        <v/>
      </c>
      <c r="J319" s="96" t="str">
        <f t="shared" si="44"/>
        <v/>
      </c>
    </row>
    <row r="320" spans="1:10" x14ac:dyDescent="0.3">
      <c r="A320" s="89"/>
      <c r="B320" s="90" t="str">
        <f>IF(A320="","",VLOOKUP(A320,'Fixture List Individual Files'!$B$14:$F$63,2,FALSE))</f>
        <v/>
      </c>
      <c r="C320" s="91"/>
      <c r="D320" s="92" t="str">
        <f>IF(A320="","",VLOOKUP(A320,'Fixture List Individual Files'!$B$14:$F$63,3,FALSE))</f>
        <v/>
      </c>
      <c r="E320" s="92" t="str">
        <f t="shared" si="45"/>
        <v/>
      </c>
      <c r="F320" s="93" t="str">
        <f>IF(A320="","",VLOOKUP(A320,'Fixture List Individual Files'!$B$14:$F$63,4,FALSE))</f>
        <v/>
      </c>
      <c r="G320" s="94" t="str">
        <f>IF(A320="","",VLOOKUP(A320,'Fixture List Individual Files'!$B$14:$F$63,5,FALSE))</f>
        <v/>
      </c>
      <c r="H320" s="95" t="str">
        <f t="shared" si="42"/>
        <v/>
      </c>
      <c r="I320" s="96" t="str">
        <f t="shared" si="43"/>
        <v/>
      </c>
      <c r="J320" s="96" t="str">
        <f t="shared" si="44"/>
        <v/>
      </c>
    </row>
    <row r="321" spans="1:10" x14ac:dyDescent="0.3">
      <c r="A321" s="89"/>
      <c r="B321" s="90" t="str">
        <f>IF(A321="","",VLOOKUP(A321,'Fixture List Individual Files'!$B$14:$F$63,2,FALSE))</f>
        <v/>
      </c>
      <c r="C321" s="91"/>
      <c r="D321" s="92" t="str">
        <f>IF(A321="","",VLOOKUP(A321,'Fixture List Individual Files'!$B$14:$F$63,3,FALSE))</f>
        <v/>
      </c>
      <c r="E321" s="92" t="str">
        <f t="shared" si="45"/>
        <v/>
      </c>
      <c r="F321" s="93" t="str">
        <f>IF(A321="","",VLOOKUP(A321,'Fixture List Individual Files'!$B$14:$F$63,4,FALSE))</f>
        <v/>
      </c>
      <c r="G321" s="94" t="str">
        <f>IF(A321="","",VLOOKUP(A321,'Fixture List Individual Files'!$B$14:$F$63,5,FALSE))</f>
        <v/>
      </c>
      <c r="H321" s="95" t="str">
        <f t="shared" si="42"/>
        <v/>
      </c>
      <c r="I321" s="96" t="str">
        <f t="shared" si="43"/>
        <v/>
      </c>
      <c r="J321" s="96" t="str">
        <f t="shared" si="44"/>
        <v/>
      </c>
    </row>
    <row r="322" spans="1:10" x14ac:dyDescent="0.3">
      <c r="A322" s="89"/>
      <c r="B322" s="90" t="str">
        <f>IF(A322="","",VLOOKUP(A322,'Fixture List Individual Files'!$B$14:$F$63,2,FALSE))</f>
        <v/>
      </c>
      <c r="C322" s="91"/>
      <c r="D322" s="92" t="str">
        <f>IF(A322="","",VLOOKUP(A322,'Fixture List Individual Files'!$B$14:$F$63,3,FALSE))</f>
        <v/>
      </c>
      <c r="E322" s="92" t="str">
        <f t="shared" si="45"/>
        <v/>
      </c>
      <c r="F322" s="93" t="str">
        <f>IF(A322="","",VLOOKUP(A322,'Fixture List Individual Files'!$B$14:$F$63,4,FALSE))</f>
        <v/>
      </c>
      <c r="G322" s="94" t="str">
        <f>IF(A322="","",VLOOKUP(A322,'Fixture List Individual Files'!$B$14:$F$63,5,FALSE))</f>
        <v/>
      </c>
      <c r="H322" s="95" t="str">
        <f t="shared" si="42"/>
        <v/>
      </c>
      <c r="I322" s="96" t="str">
        <f t="shared" si="43"/>
        <v/>
      </c>
      <c r="J322" s="96" t="str">
        <f t="shared" si="44"/>
        <v/>
      </c>
    </row>
    <row r="323" spans="1:10" x14ac:dyDescent="0.3">
      <c r="A323" s="89"/>
      <c r="B323" s="90" t="str">
        <f>IF(A323="","",VLOOKUP(A323,'Fixture List Individual Files'!$B$14:$F$63,2,FALSE))</f>
        <v/>
      </c>
      <c r="C323" s="91"/>
      <c r="D323" s="92" t="str">
        <f>IF(A323="","",VLOOKUP(A323,'Fixture List Individual Files'!$B$14:$F$63,3,FALSE))</f>
        <v/>
      </c>
      <c r="E323" s="92" t="str">
        <f t="shared" si="45"/>
        <v/>
      </c>
      <c r="F323" s="93" t="str">
        <f>IF(A323="","",VLOOKUP(A323,'Fixture List Individual Files'!$B$14:$F$63,4,FALSE))</f>
        <v/>
      </c>
      <c r="G323" s="94" t="str">
        <f>IF(A323="","",VLOOKUP(A323,'Fixture List Individual Files'!$B$14:$F$63,5,FALSE))</f>
        <v/>
      </c>
      <c r="H323" s="95" t="str">
        <f t="shared" si="42"/>
        <v/>
      </c>
      <c r="I323" s="96" t="str">
        <f t="shared" si="43"/>
        <v/>
      </c>
      <c r="J323" s="96" t="str">
        <f t="shared" si="44"/>
        <v/>
      </c>
    </row>
    <row r="324" spans="1:10" x14ac:dyDescent="0.3">
      <c r="A324" s="89"/>
      <c r="B324" s="90" t="str">
        <f>IF(A324="","",VLOOKUP(A324,'Fixture List Individual Files'!$B$14:$F$63,2,FALSE))</f>
        <v/>
      </c>
      <c r="C324" s="91"/>
      <c r="D324" s="92" t="str">
        <f>IF(A324="","",VLOOKUP(A324,'Fixture List Individual Files'!$B$14:$F$63,3,FALSE))</f>
        <v/>
      </c>
      <c r="E324" s="92" t="str">
        <f t="shared" si="45"/>
        <v/>
      </c>
      <c r="F324" s="93" t="str">
        <f>IF(A324="","",VLOOKUP(A324,'Fixture List Individual Files'!$B$14:$F$63,4,FALSE))</f>
        <v/>
      </c>
      <c r="G324" s="94" t="str">
        <f>IF(A324="","",VLOOKUP(A324,'Fixture List Individual Files'!$B$14:$F$63,5,FALSE))</f>
        <v/>
      </c>
      <c r="H324" s="95" t="str">
        <f t="shared" si="42"/>
        <v/>
      </c>
      <c r="I324" s="96" t="str">
        <f t="shared" si="43"/>
        <v/>
      </c>
      <c r="J324" s="96" t="str">
        <f t="shared" si="44"/>
        <v/>
      </c>
    </row>
    <row r="325" spans="1:10" x14ac:dyDescent="0.3">
      <c r="A325" s="89"/>
      <c r="B325" s="90" t="str">
        <f>IF(A325="","",VLOOKUP(A325,'Fixture List Individual Files'!$B$14:$F$63,2,FALSE))</f>
        <v/>
      </c>
      <c r="C325" s="91"/>
      <c r="D325" s="92" t="str">
        <f>IF(A325="","",VLOOKUP(A325,'Fixture List Individual Files'!$B$14:$F$63,3,FALSE))</f>
        <v/>
      </c>
      <c r="E325" s="92" t="str">
        <f t="shared" si="45"/>
        <v/>
      </c>
      <c r="F325" s="93" t="str">
        <f>IF(A325="","",VLOOKUP(A325,'Fixture List Individual Files'!$B$14:$F$63,4,FALSE))</f>
        <v/>
      </c>
      <c r="G325" s="94" t="str">
        <f>IF(A325="","",VLOOKUP(A325,'Fixture List Individual Files'!$B$14:$F$63,5,FALSE))</f>
        <v/>
      </c>
      <c r="H325" s="95" t="str">
        <f t="shared" si="42"/>
        <v/>
      </c>
      <c r="I325" s="96" t="str">
        <f t="shared" si="43"/>
        <v/>
      </c>
      <c r="J325" s="96" t="str">
        <f t="shared" si="44"/>
        <v/>
      </c>
    </row>
    <row r="326" spans="1:10" x14ac:dyDescent="0.3">
      <c r="A326" s="89"/>
      <c r="B326" s="90" t="str">
        <f>IF(A326="","",VLOOKUP(A326,'Fixture List Individual Files'!$B$14:$F$63,2,FALSE))</f>
        <v/>
      </c>
      <c r="C326" s="91"/>
      <c r="D326" s="92" t="str">
        <f>IF(A326="","",VLOOKUP(A326,'Fixture List Individual Files'!$B$14:$F$63,3,FALSE))</f>
        <v/>
      </c>
      <c r="E326" s="92" t="str">
        <f t="shared" si="45"/>
        <v/>
      </c>
      <c r="F326" s="93" t="str">
        <f>IF(A326="","",VLOOKUP(A326,'Fixture List Individual Files'!$B$14:$F$63,4,FALSE))</f>
        <v/>
      </c>
      <c r="G326" s="94" t="str">
        <f>IF(A326="","",VLOOKUP(A326,'Fixture List Individual Files'!$B$14:$F$63,5,FALSE))</f>
        <v/>
      </c>
      <c r="H326" s="95" t="str">
        <f t="shared" si="42"/>
        <v/>
      </c>
      <c r="I326" s="96" t="str">
        <f t="shared" si="43"/>
        <v/>
      </c>
      <c r="J326" s="96" t="str">
        <f t="shared" si="44"/>
        <v/>
      </c>
    </row>
    <row r="327" spans="1:10" x14ac:dyDescent="0.3">
      <c r="A327" s="89"/>
      <c r="B327" s="90" t="str">
        <f>IF(A327="","",VLOOKUP(A327,'Fixture List Individual Files'!$B$14:$F$63,2,FALSE))</f>
        <v/>
      </c>
      <c r="C327" s="91"/>
      <c r="D327" s="92" t="str">
        <f>IF(A327="","",VLOOKUP(A327,'Fixture List Individual Files'!$B$14:$F$63,3,FALSE))</f>
        <v/>
      </c>
      <c r="E327" s="92" t="str">
        <f t="shared" si="45"/>
        <v/>
      </c>
      <c r="F327" s="93" t="str">
        <f>IF(A327="","",VLOOKUP(A327,'Fixture List Individual Files'!$B$14:$F$63,4,FALSE))</f>
        <v/>
      </c>
      <c r="G327" s="94" t="str">
        <f>IF(A327="","",VLOOKUP(A327,'Fixture List Individual Files'!$B$14:$F$63,5,FALSE))</f>
        <v/>
      </c>
      <c r="H327" s="95" t="str">
        <f t="shared" si="42"/>
        <v/>
      </c>
      <c r="I327" s="96" t="str">
        <f t="shared" si="43"/>
        <v/>
      </c>
      <c r="J327" s="96" t="str">
        <f t="shared" si="44"/>
        <v/>
      </c>
    </row>
    <row r="328" spans="1:10" x14ac:dyDescent="0.3">
      <c r="A328" s="89"/>
      <c r="B328" s="90" t="str">
        <f>IF(A328="","",VLOOKUP(A328,'Fixture List Individual Files'!$B$14:$F$63,2,FALSE))</f>
        <v/>
      </c>
      <c r="C328" s="91"/>
      <c r="D328" s="92" t="str">
        <f>IF(A328="","",VLOOKUP(A328,'Fixture List Individual Files'!$B$14:$F$63,3,FALSE))</f>
        <v/>
      </c>
      <c r="E328" s="92" t="str">
        <f t="shared" si="45"/>
        <v/>
      </c>
      <c r="F328" s="93" t="str">
        <f>IF(A328="","",VLOOKUP(A328,'Fixture List Individual Files'!$B$14:$F$63,4,FALSE))</f>
        <v/>
      </c>
      <c r="G328" s="94" t="str">
        <f>IF(A328="","",VLOOKUP(A328,'Fixture List Individual Files'!$B$14:$F$63,5,FALSE))</f>
        <v/>
      </c>
      <c r="H328" s="95" t="str">
        <f t="shared" si="42"/>
        <v/>
      </c>
      <c r="I328" s="96" t="str">
        <f t="shared" si="43"/>
        <v/>
      </c>
      <c r="J328" s="96" t="str">
        <f t="shared" si="44"/>
        <v/>
      </c>
    </row>
    <row r="329" spans="1:10" x14ac:dyDescent="0.3">
      <c r="A329" s="89"/>
      <c r="B329" s="90" t="str">
        <f>IF(A329="","",VLOOKUP(A329,'Fixture List Individual Files'!$B$14:$F$63,2,FALSE))</f>
        <v/>
      </c>
      <c r="C329" s="91"/>
      <c r="D329" s="92" t="str">
        <f>IF(A329="","",VLOOKUP(A329,'Fixture List Individual Files'!$B$14:$F$63,3,FALSE))</f>
        <v/>
      </c>
      <c r="E329" s="92" t="str">
        <f t="shared" si="45"/>
        <v/>
      </c>
      <c r="F329" s="93" t="str">
        <f>IF(A329="","",VLOOKUP(A329,'Fixture List Individual Files'!$B$14:$F$63,4,FALSE))</f>
        <v/>
      </c>
      <c r="G329" s="94" t="str">
        <f>IF(A329="","",VLOOKUP(A329,'Fixture List Individual Files'!$B$14:$F$63,5,FALSE))</f>
        <v/>
      </c>
      <c r="H329" s="95" t="str">
        <f t="shared" si="42"/>
        <v/>
      </c>
      <c r="I329" s="96" t="str">
        <f t="shared" si="43"/>
        <v/>
      </c>
      <c r="J329" s="96" t="str">
        <f t="shared" si="44"/>
        <v/>
      </c>
    </row>
    <row r="330" spans="1:10" x14ac:dyDescent="0.3">
      <c r="A330" s="89"/>
      <c r="B330" s="90" t="str">
        <f>IF(A330="","",VLOOKUP(A330,'Fixture List Individual Files'!$B$14:$F$63,2,FALSE))</f>
        <v/>
      </c>
      <c r="C330" s="91"/>
      <c r="D330" s="92" t="str">
        <f>IF(A330="","",VLOOKUP(A330,'Fixture List Individual Files'!$B$14:$F$63,3,FALSE))</f>
        <v/>
      </c>
      <c r="E330" s="92" t="str">
        <f t="shared" si="45"/>
        <v/>
      </c>
      <c r="F330" s="93" t="str">
        <f>IF(A330="","",VLOOKUP(A330,'Fixture List Individual Files'!$B$14:$F$63,4,FALSE))</f>
        <v/>
      </c>
      <c r="G330" s="94" t="str">
        <f>IF(A330="","",VLOOKUP(A330,'Fixture List Individual Files'!$B$14:$F$63,5,FALSE))</f>
        <v/>
      </c>
      <c r="H330" s="95" t="str">
        <f t="shared" si="42"/>
        <v/>
      </c>
      <c r="I330" s="96" t="str">
        <f t="shared" si="43"/>
        <v/>
      </c>
      <c r="J330" s="96" t="str">
        <f t="shared" si="44"/>
        <v/>
      </c>
    </row>
    <row r="331" spans="1:10" x14ac:dyDescent="0.3">
      <c r="A331" s="89"/>
      <c r="B331" s="90" t="str">
        <f>IF(A331="","",VLOOKUP(A331,'Fixture List Individual Files'!$B$14:$F$63,2,FALSE))</f>
        <v/>
      </c>
      <c r="C331" s="91"/>
      <c r="D331" s="92" t="str">
        <f>IF(A331="","",VLOOKUP(A331,'Fixture List Individual Files'!$B$14:$F$63,3,FALSE))</f>
        <v/>
      </c>
      <c r="E331" s="92" t="str">
        <f t="shared" si="45"/>
        <v/>
      </c>
      <c r="F331" s="93" t="str">
        <f>IF(A331="","",VLOOKUP(A331,'Fixture List Individual Files'!$B$14:$F$63,4,FALSE))</f>
        <v/>
      </c>
      <c r="G331" s="94" t="str">
        <f>IF(A331="","",VLOOKUP(A331,'Fixture List Individual Files'!$B$14:$F$63,5,FALSE))</f>
        <v/>
      </c>
      <c r="H331" s="95" t="str">
        <f t="shared" si="42"/>
        <v/>
      </c>
      <c r="I331" s="96" t="str">
        <f t="shared" si="43"/>
        <v/>
      </c>
      <c r="J331" s="96" t="str">
        <f t="shared" si="44"/>
        <v/>
      </c>
    </row>
    <row r="332" spans="1:10" x14ac:dyDescent="0.3">
      <c r="A332" s="89"/>
      <c r="B332" s="90" t="str">
        <f>IF(A332="","",VLOOKUP(A332,'Fixture List Individual Files'!$B$14:$F$63,2,FALSE))</f>
        <v/>
      </c>
      <c r="C332" s="91"/>
      <c r="D332" s="92" t="str">
        <f>IF(A332="","",VLOOKUP(A332,'Fixture List Individual Files'!$B$14:$F$63,3,FALSE))</f>
        <v/>
      </c>
      <c r="E332" s="92" t="str">
        <f t="shared" si="45"/>
        <v/>
      </c>
      <c r="F332" s="93" t="str">
        <f>IF(A332="","",VLOOKUP(A332,'Fixture List Individual Files'!$B$14:$F$63,4,FALSE))</f>
        <v/>
      </c>
      <c r="G332" s="94" t="str">
        <f>IF(A332="","",VLOOKUP(A332,'Fixture List Individual Files'!$B$14:$F$63,5,FALSE))</f>
        <v/>
      </c>
      <c r="H332" s="95" t="str">
        <f t="shared" si="42"/>
        <v/>
      </c>
      <c r="I332" s="96" t="str">
        <f t="shared" si="43"/>
        <v/>
      </c>
      <c r="J332" s="96" t="str">
        <f t="shared" si="44"/>
        <v/>
      </c>
    </row>
    <row r="333" spans="1:10" x14ac:dyDescent="0.3">
      <c r="A333" s="89"/>
      <c r="B333" s="90" t="str">
        <f>IF(A333="","",VLOOKUP(A333,'Fixture List Individual Files'!$B$14:$F$63,2,FALSE))</f>
        <v/>
      </c>
      <c r="C333" s="91"/>
      <c r="D333" s="92" t="str">
        <f>IF(A333="","",VLOOKUP(A333,'Fixture List Individual Files'!$B$14:$F$63,3,FALSE))</f>
        <v/>
      </c>
      <c r="E333" s="92" t="str">
        <f t="shared" si="45"/>
        <v/>
      </c>
      <c r="F333" s="93" t="str">
        <f>IF(A333="","",VLOOKUP(A333,'Fixture List Individual Files'!$B$14:$F$63,4,FALSE))</f>
        <v/>
      </c>
      <c r="G333" s="94" t="str">
        <f>IF(A333="","",VLOOKUP(A333,'Fixture List Individual Files'!$B$14:$F$63,5,FALSE))</f>
        <v/>
      </c>
      <c r="H333" s="95" t="str">
        <f t="shared" si="42"/>
        <v/>
      </c>
      <c r="I333" s="96" t="str">
        <f t="shared" si="43"/>
        <v/>
      </c>
      <c r="J333" s="96" t="str">
        <f t="shared" si="44"/>
        <v/>
      </c>
    </row>
    <row r="334" spans="1:10" x14ac:dyDescent="0.3">
      <c r="A334" s="89"/>
      <c r="B334" s="90" t="str">
        <f>IF(A334="","",VLOOKUP(A334,'Fixture List Individual Files'!$B$14:$F$63,2,FALSE))</f>
        <v/>
      </c>
      <c r="C334" s="91"/>
      <c r="D334" s="92" t="str">
        <f>IF(A334="","",VLOOKUP(A334,'Fixture List Individual Files'!$B$14:$F$63,3,FALSE))</f>
        <v/>
      </c>
      <c r="E334" s="92" t="str">
        <f t="shared" si="45"/>
        <v/>
      </c>
      <c r="F334" s="93" t="str">
        <f>IF(A334="","",VLOOKUP(A334,'Fixture List Individual Files'!$B$14:$F$63,4,FALSE))</f>
        <v/>
      </c>
      <c r="G334" s="94" t="str">
        <f>IF(A334="","",VLOOKUP(A334,'Fixture List Individual Files'!$B$14:$F$63,5,FALSE))</f>
        <v/>
      </c>
      <c r="H334" s="95" t="str">
        <f t="shared" si="42"/>
        <v/>
      </c>
      <c r="I334" s="96" t="str">
        <f t="shared" si="43"/>
        <v/>
      </c>
      <c r="J334" s="96" t="str">
        <f t="shared" si="44"/>
        <v/>
      </c>
    </row>
    <row r="335" spans="1:10" x14ac:dyDescent="0.3">
      <c r="A335" s="89"/>
      <c r="B335" s="90" t="str">
        <f>IF(A335="","",VLOOKUP(A335,'Fixture List Individual Files'!$B$14:$F$63,2,FALSE))</f>
        <v/>
      </c>
      <c r="C335" s="91"/>
      <c r="D335" s="92" t="str">
        <f>IF(A335="","",VLOOKUP(A335,'Fixture List Individual Files'!$B$14:$F$63,3,FALSE))</f>
        <v/>
      </c>
      <c r="E335" s="92" t="str">
        <f t="shared" si="45"/>
        <v/>
      </c>
      <c r="F335" s="93" t="str">
        <f>IF(A335="","",VLOOKUP(A335,'Fixture List Individual Files'!$B$14:$F$63,4,FALSE))</f>
        <v/>
      </c>
      <c r="G335" s="94" t="str">
        <f>IF(A335="","",VLOOKUP(A335,'Fixture List Individual Files'!$B$14:$F$63,5,FALSE))</f>
        <v/>
      </c>
      <c r="H335" s="95" t="str">
        <f t="shared" si="42"/>
        <v/>
      </c>
      <c r="I335" s="96" t="str">
        <f t="shared" si="43"/>
        <v/>
      </c>
      <c r="J335" s="96" t="str">
        <f t="shared" si="44"/>
        <v/>
      </c>
    </row>
    <row r="336" spans="1:10" x14ac:dyDescent="0.3">
      <c r="A336" s="89"/>
      <c r="B336" s="90" t="str">
        <f>IF(A336="","",VLOOKUP(A336,'Fixture List Individual Files'!$B$14:$F$63,2,FALSE))</f>
        <v/>
      </c>
      <c r="C336" s="91"/>
      <c r="D336" s="92" t="str">
        <f>IF(A336="","",VLOOKUP(A336,'Fixture List Individual Files'!$B$14:$F$63,3,FALSE))</f>
        <v/>
      </c>
      <c r="E336" s="92" t="str">
        <f t="shared" si="45"/>
        <v/>
      </c>
      <c r="F336" s="93" t="str">
        <f>IF(A336="","",VLOOKUP(A336,'Fixture List Individual Files'!$B$14:$F$63,4,FALSE))</f>
        <v/>
      </c>
      <c r="G336" s="94" t="str">
        <f>IF(A336="","",VLOOKUP(A336,'Fixture List Individual Files'!$B$14:$F$63,5,FALSE))</f>
        <v/>
      </c>
      <c r="H336" s="95" t="str">
        <f t="shared" si="42"/>
        <v/>
      </c>
      <c r="I336" s="96" t="str">
        <f t="shared" si="43"/>
        <v/>
      </c>
      <c r="J336" s="96" t="str">
        <f t="shared" si="44"/>
        <v/>
      </c>
    </row>
    <row r="337" spans="1:10" x14ac:dyDescent="0.3">
      <c r="A337" s="89"/>
      <c r="B337" s="90" t="str">
        <f>IF(A337="","",VLOOKUP(A337,'Fixture List Individual Files'!$B$14:$F$63,2,FALSE))</f>
        <v/>
      </c>
      <c r="C337" s="91"/>
      <c r="D337" s="92" t="str">
        <f>IF(A337="","",VLOOKUP(A337,'Fixture List Individual Files'!$B$14:$F$63,3,FALSE))</f>
        <v/>
      </c>
      <c r="E337" s="92" t="str">
        <f t="shared" si="45"/>
        <v/>
      </c>
      <c r="F337" s="93" t="str">
        <f>IF(A337="","",VLOOKUP(A337,'Fixture List Individual Files'!$B$14:$F$63,4,FALSE))</f>
        <v/>
      </c>
      <c r="G337" s="94" t="str">
        <f>IF(A337="","",VLOOKUP(A337,'Fixture List Individual Files'!$B$14:$F$63,5,FALSE))</f>
        <v/>
      </c>
      <c r="H337" s="95" t="str">
        <f t="shared" si="42"/>
        <v/>
      </c>
      <c r="I337" s="96" t="str">
        <f t="shared" si="43"/>
        <v/>
      </c>
      <c r="J337" s="96" t="str">
        <f t="shared" si="44"/>
        <v/>
      </c>
    </row>
    <row r="338" spans="1:10" x14ac:dyDescent="0.3">
      <c r="A338" s="89"/>
      <c r="B338" s="90" t="str">
        <f>IF(A338="","",VLOOKUP(A338,'Fixture List Individual Files'!$B$14:$F$63,2,FALSE))</f>
        <v/>
      </c>
      <c r="C338" s="91"/>
      <c r="D338" s="92" t="str">
        <f>IF(A338="","",VLOOKUP(A338,'Fixture List Individual Files'!$B$14:$F$63,3,FALSE))</f>
        <v/>
      </c>
      <c r="E338" s="92" t="str">
        <f t="shared" si="45"/>
        <v/>
      </c>
      <c r="F338" s="93" t="str">
        <f>IF(A338="","",VLOOKUP(A338,'Fixture List Individual Files'!$B$14:$F$63,4,FALSE))</f>
        <v/>
      </c>
      <c r="G338" s="94" t="str">
        <f>IF(A338="","",VLOOKUP(A338,'Fixture List Individual Files'!$B$14:$F$63,5,FALSE))</f>
        <v/>
      </c>
      <c r="H338" s="95" t="str">
        <f t="shared" si="42"/>
        <v/>
      </c>
      <c r="I338" s="96" t="str">
        <f t="shared" si="43"/>
        <v/>
      </c>
      <c r="J338" s="96" t="str">
        <f t="shared" si="44"/>
        <v/>
      </c>
    </row>
    <row r="339" spans="1:10" x14ac:dyDescent="0.3">
      <c r="A339" s="89"/>
      <c r="B339" s="90" t="str">
        <f>IF(A339="","",VLOOKUP(A339,'Fixture List Individual Files'!$B$14:$F$63,2,FALSE))</f>
        <v/>
      </c>
      <c r="C339" s="91"/>
      <c r="D339" s="92" t="str">
        <f>IF(A339="","",VLOOKUP(A339,'Fixture List Individual Files'!$B$14:$F$63,3,FALSE))</f>
        <v/>
      </c>
      <c r="E339" s="92" t="str">
        <f t="shared" si="45"/>
        <v/>
      </c>
      <c r="F339" s="93" t="str">
        <f>IF(A339="","",VLOOKUP(A339,'Fixture List Individual Files'!$B$14:$F$63,4,FALSE))</f>
        <v/>
      </c>
      <c r="G339" s="94" t="str">
        <f>IF(A339="","",VLOOKUP(A339,'Fixture List Individual Files'!$B$14:$F$63,5,FALSE))</f>
        <v/>
      </c>
      <c r="H339" s="95" t="str">
        <f t="shared" si="42"/>
        <v/>
      </c>
      <c r="I339" s="96" t="str">
        <f t="shared" si="43"/>
        <v/>
      </c>
      <c r="J339" s="96" t="str">
        <f t="shared" si="44"/>
        <v/>
      </c>
    </row>
    <row r="340" spans="1:10" x14ac:dyDescent="0.3">
      <c r="A340" s="89"/>
      <c r="B340" s="90" t="str">
        <f>IF(A340="","",VLOOKUP(A340,'Fixture List Individual Files'!$B$14:$F$63,2,FALSE))</f>
        <v/>
      </c>
      <c r="C340" s="91"/>
      <c r="D340" s="92" t="str">
        <f>IF(A340="","",VLOOKUP(A340,'Fixture List Individual Files'!$B$14:$F$63,3,FALSE))</f>
        <v/>
      </c>
      <c r="E340" s="92" t="str">
        <f t="shared" si="45"/>
        <v/>
      </c>
      <c r="F340" s="93" t="str">
        <f>IF(A340="","",VLOOKUP(A340,'Fixture List Individual Files'!$B$14:$F$63,4,FALSE))</f>
        <v/>
      </c>
      <c r="G340" s="94" t="str">
        <f>IF(A340="","",VLOOKUP(A340,'Fixture List Individual Files'!$B$14:$F$63,5,FALSE))</f>
        <v/>
      </c>
      <c r="H340" s="95" t="str">
        <f t="shared" si="42"/>
        <v/>
      </c>
      <c r="I340" s="96" t="str">
        <f t="shared" si="43"/>
        <v/>
      </c>
      <c r="J340" s="96" t="str">
        <f t="shared" si="44"/>
        <v/>
      </c>
    </row>
    <row r="341" spans="1:10" x14ac:dyDescent="0.3">
      <c r="A341" s="89"/>
      <c r="B341" s="90" t="str">
        <f>IF(A341="","",VLOOKUP(A341,'Fixture List Individual Files'!$B$14:$F$63,2,FALSE))</f>
        <v/>
      </c>
      <c r="C341" s="91"/>
      <c r="D341" s="92" t="str">
        <f>IF(A341="","",VLOOKUP(A341,'Fixture List Individual Files'!$B$14:$F$63,3,FALSE))</f>
        <v/>
      </c>
      <c r="E341" s="92" t="str">
        <f t="shared" si="45"/>
        <v/>
      </c>
      <c r="F341" s="93" t="str">
        <f>IF(A341="","",VLOOKUP(A341,'Fixture List Individual Files'!$B$14:$F$63,4,FALSE))</f>
        <v/>
      </c>
      <c r="G341" s="94" t="str">
        <f>IF(A341="","",VLOOKUP(A341,'Fixture List Individual Files'!$B$14:$F$63,5,FALSE))</f>
        <v/>
      </c>
      <c r="H341" s="95" t="str">
        <f t="shared" si="42"/>
        <v/>
      </c>
      <c r="I341" s="96" t="str">
        <f t="shared" si="43"/>
        <v/>
      </c>
      <c r="J341" s="96" t="str">
        <f t="shared" si="44"/>
        <v/>
      </c>
    </row>
    <row r="342" spans="1:10" x14ac:dyDescent="0.3">
      <c r="A342" s="89"/>
      <c r="B342" s="90" t="str">
        <f>IF(A342="","",VLOOKUP(A342,'Fixture List Individual Files'!$B$14:$F$63,2,FALSE))</f>
        <v/>
      </c>
      <c r="C342" s="91"/>
      <c r="D342" s="92" t="str">
        <f>IF(A342="","",VLOOKUP(A342,'Fixture List Individual Files'!$B$14:$F$63,3,FALSE))</f>
        <v/>
      </c>
      <c r="E342" s="92" t="str">
        <f t="shared" si="45"/>
        <v/>
      </c>
      <c r="F342" s="93" t="str">
        <f>IF(A342="","",VLOOKUP(A342,'Fixture List Individual Files'!$B$14:$F$63,4,FALSE))</f>
        <v/>
      </c>
      <c r="G342" s="94" t="str">
        <f>IF(A342="","",VLOOKUP(A342,'Fixture List Individual Files'!$B$14:$F$63,5,FALSE))</f>
        <v/>
      </c>
      <c r="H342" s="95" t="str">
        <f t="shared" si="42"/>
        <v/>
      </c>
      <c r="I342" s="96" t="str">
        <f t="shared" si="43"/>
        <v/>
      </c>
      <c r="J342" s="96" t="str">
        <f t="shared" si="44"/>
        <v/>
      </c>
    </row>
    <row r="343" spans="1:10" x14ac:dyDescent="0.3">
      <c r="A343" s="89"/>
      <c r="B343" s="90" t="str">
        <f>IF(A343="","",VLOOKUP(A343,'Fixture List Individual Files'!$B$14:$F$63,2,FALSE))</f>
        <v/>
      </c>
      <c r="C343" s="91"/>
      <c r="D343" s="92" t="str">
        <f>IF(A343="","",VLOOKUP(A343,'Fixture List Individual Files'!$B$14:$F$63,3,FALSE))</f>
        <v/>
      </c>
      <c r="E343" s="92" t="str">
        <f t="shared" si="45"/>
        <v/>
      </c>
      <c r="F343" s="93" t="str">
        <f>IF(A343="","",VLOOKUP(A343,'Fixture List Individual Files'!$B$14:$F$63,4,FALSE))</f>
        <v/>
      </c>
      <c r="G343" s="94" t="str">
        <f>IF(A343="","",VLOOKUP(A343,'Fixture List Individual Files'!$B$14:$F$63,5,FALSE))</f>
        <v/>
      </c>
      <c r="H343" s="95" t="str">
        <f t="shared" si="42"/>
        <v/>
      </c>
      <c r="I343" s="96" t="str">
        <f t="shared" si="43"/>
        <v/>
      </c>
      <c r="J343" s="96" t="str">
        <f t="shared" si="44"/>
        <v/>
      </c>
    </row>
    <row r="344" spans="1:10" x14ac:dyDescent="0.3">
      <c r="A344" s="89"/>
      <c r="B344" s="90" t="str">
        <f>IF(A344="","",VLOOKUP(A344,'Fixture List Individual Files'!$B$14:$F$63,2,FALSE))</f>
        <v/>
      </c>
      <c r="C344" s="91"/>
      <c r="D344" s="92" t="str">
        <f>IF(A344="","",VLOOKUP(A344,'Fixture List Individual Files'!$B$14:$F$63,3,FALSE))</f>
        <v/>
      </c>
      <c r="E344" s="92" t="str">
        <f t="shared" si="45"/>
        <v/>
      </c>
      <c r="F344" s="93" t="str">
        <f>IF(A344="","",VLOOKUP(A344,'Fixture List Individual Files'!$B$14:$F$63,4,FALSE))</f>
        <v/>
      </c>
      <c r="G344" s="94" t="str">
        <f>IF(A344="","",VLOOKUP(A344,'Fixture List Individual Files'!$B$14:$F$63,5,FALSE))</f>
        <v/>
      </c>
      <c r="H344" s="95" t="str">
        <f t="shared" si="42"/>
        <v/>
      </c>
      <c r="I344" s="96" t="str">
        <f t="shared" si="43"/>
        <v/>
      </c>
      <c r="J344" s="96" t="str">
        <f t="shared" si="44"/>
        <v/>
      </c>
    </row>
    <row r="345" spans="1:10" x14ac:dyDescent="0.3">
      <c r="A345" s="89"/>
      <c r="B345" s="90" t="str">
        <f>IF(A345="","",VLOOKUP(A345,'Fixture List Individual Files'!$B$14:$F$63,2,FALSE))</f>
        <v/>
      </c>
      <c r="C345" s="91"/>
      <c r="D345" s="92" t="str">
        <f>IF(A345="","",VLOOKUP(A345,'Fixture List Individual Files'!$B$14:$F$63,3,FALSE))</f>
        <v/>
      </c>
      <c r="E345" s="92" t="str">
        <f t="shared" si="45"/>
        <v/>
      </c>
      <c r="F345" s="93" t="str">
        <f>IF(A345="","",VLOOKUP(A345,'Fixture List Individual Files'!$B$14:$F$63,4,FALSE))</f>
        <v/>
      </c>
      <c r="G345" s="94" t="str">
        <f>IF(A345="","",VLOOKUP(A345,'Fixture List Individual Files'!$B$14:$F$63,5,FALSE))</f>
        <v/>
      </c>
      <c r="H345" s="95" t="str">
        <f t="shared" si="42"/>
        <v/>
      </c>
      <c r="I345" s="96" t="str">
        <f t="shared" si="43"/>
        <v/>
      </c>
      <c r="J345" s="96" t="str">
        <f t="shared" si="44"/>
        <v/>
      </c>
    </row>
    <row r="346" spans="1:10" x14ac:dyDescent="0.3">
      <c r="A346" s="89"/>
      <c r="B346" s="90" t="str">
        <f>IF(A346="","",VLOOKUP(A346,'Fixture List Individual Files'!$B$14:$F$63,2,FALSE))</f>
        <v/>
      </c>
      <c r="C346" s="91"/>
      <c r="D346" s="92" t="str">
        <f>IF(A346="","",VLOOKUP(A346,'Fixture List Individual Files'!$B$14:$F$63,3,FALSE))</f>
        <v/>
      </c>
      <c r="E346" s="92" t="str">
        <f t="shared" si="45"/>
        <v/>
      </c>
      <c r="F346" s="93" t="str">
        <f>IF(A346="","",VLOOKUP(A346,'Fixture List Individual Files'!$B$14:$F$63,4,FALSE))</f>
        <v/>
      </c>
      <c r="G346" s="94" t="str">
        <f>IF(A346="","",VLOOKUP(A346,'Fixture List Individual Files'!$B$14:$F$63,5,FALSE))</f>
        <v/>
      </c>
      <c r="H346" s="95" t="str">
        <f t="shared" si="42"/>
        <v/>
      </c>
      <c r="I346" s="96" t="str">
        <f t="shared" si="43"/>
        <v/>
      </c>
      <c r="J346" s="96" t="str">
        <f t="shared" si="44"/>
        <v/>
      </c>
    </row>
    <row r="347" spans="1:10" x14ac:dyDescent="0.3">
      <c r="A347" s="89"/>
      <c r="B347" s="90" t="str">
        <f>IF(A347="","",VLOOKUP(A347,'Fixture List Individual Files'!$B$14:$F$63,2,FALSE))</f>
        <v/>
      </c>
      <c r="C347" s="91"/>
      <c r="D347" s="92" t="str">
        <f>IF(A347="","",VLOOKUP(A347,'Fixture List Individual Files'!$B$14:$F$63,3,FALSE))</f>
        <v/>
      </c>
      <c r="E347" s="92" t="str">
        <f t="shared" si="45"/>
        <v/>
      </c>
      <c r="F347" s="93" t="str">
        <f>IF(A347="","",VLOOKUP(A347,'Fixture List Individual Files'!$B$14:$F$63,4,FALSE))</f>
        <v/>
      </c>
      <c r="G347" s="94" t="str">
        <f>IF(A347="","",VLOOKUP(A347,'Fixture List Individual Files'!$B$14:$F$63,5,FALSE))</f>
        <v/>
      </c>
      <c r="H347" s="95" t="str">
        <f t="shared" si="42"/>
        <v/>
      </c>
      <c r="I347" s="96" t="str">
        <f t="shared" si="43"/>
        <v/>
      </c>
      <c r="J347" s="96" t="str">
        <f t="shared" si="44"/>
        <v/>
      </c>
    </row>
    <row r="348" spans="1:10" x14ac:dyDescent="0.3">
      <c r="A348" s="89"/>
      <c r="B348" s="90" t="str">
        <f>IF(A348="","",VLOOKUP(A348,'Fixture List Individual Files'!$B$14:$F$63,2,FALSE))</f>
        <v/>
      </c>
      <c r="C348" s="91"/>
      <c r="D348" s="92" t="str">
        <f>IF(A348="","",VLOOKUP(A348,'Fixture List Individual Files'!$B$14:$F$63,3,FALSE))</f>
        <v/>
      </c>
      <c r="E348" s="92" t="str">
        <f t="shared" si="45"/>
        <v/>
      </c>
      <c r="F348" s="93" t="str">
        <f>IF(A348="","",VLOOKUP(A348,'Fixture List Individual Files'!$B$14:$F$63,4,FALSE))</f>
        <v/>
      </c>
      <c r="G348" s="94" t="str">
        <f>IF(A348="","",VLOOKUP(A348,'Fixture List Individual Files'!$B$14:$F$63,5,FALSE))</f>
        <v/>
      </c>
      <c r="H348" s="95" t="str">
        <f t="shared" si="42"/>
        <v/>
      </c>
      <c r="I348" s="96" t="str">
        <f t="shared" si="43"/>
        <v/>
      </c>
      <c r="J348" s="96" t="str">
        <f t="shared" si="44"/>
        <v/>
      </c>
    </row>
    <row r="349" spans="1:10" x14ac:dyDescent="0.3">
      <c r="A349" s="89"/>
      <c r="B349" s="90" t="str">
        <f>IF(A349="","",VLOOKUP(A349,'Fixture List Individual Files'!$B$14:$F$63,2,FALSE))</f>
        <v/>
      </c>
      <c r="C349" s="91"/>
      <c r="D349" s="92" t="str">
        <f>IF(A349="","",VLOOKUP(A349,'Fixture List Individual Files'!$B$14:$F$63,3,FALSE))</f>
        <v/>
      </c>
      <c r="E349" s="92" t="str">
        <f t="shared" si="45"/>
        <v/>
      </c>
      <c r="F349" s="93" t="str">
        <f>IF(A349="","",VLOOKUP(A349,'Fixture List Individual Files'!$B$14:$F$63,4,FALSE))</f>
        <v/>
      </c>
      <c r="G349" s="94" t="str">
        <f>IF(A349="","",VLOOKUP(A349,'Fixture List Individual Files'!$B$14:$F$63,5,FALSE))</f>
        <v/>
      </c>
      <c r="H349" s="95" t="str">
        <f t="shared" si="42"/>
        <v/>
      </c>
      <c r="I349" s="96" t="str">
        <f t="shared" si="43"/>
        <v/>
      </c>
      <c r="J349" s="96" t="str">
        <f t="shared" si="44"/>
        <v/>
      </c>
    </row>
    <row r="350" spans="1:10" x14ac:dyDescent="0.3">
      <c r="A350" s="89"/>
      <c r="B350" s="90" t="str">
        <f>IF(A350="","",VLOOKUP(A350,'Fixture List Individual Files'!$B$14:$F$63,2,FALSE))</f>
        <v/>
      </c>
      <c r="C350" s="97"/>
      <c r="D350" s="92" t="str">
        <f>IF(A350="","",VLOOKUP(A350,'Fixture List Individual Files'!$B$14:$F$63,3,FALSE))</f>
        <v/>
      </c>
      <c r="E350" s="92" t="str">
        <f t="shared" si="45"/>
        <v/>
      </c>
      <c r="F350" s="93" t="str">
        <f>IF(A350="","",VLOOKUP(A350,'Fixture List Individual Files'!$B$14:$F$63,4,FALSE))</f>
        <v/>
      </c>
      <c r="G350" s="94" t="str">
        <f>IF(A350="","",VLOOKUP(A350,'Fixture List Individual Files'!$B$14:$F$63,5,FALSE))</f>
        <v/>
      </c>
      <c r="H350" s="95" t="str">
        <f t="shared" si="42"/>
        <v/>
      </c>
      <c r="I350" s="96" t="str">
        <f t="shared" si="43"/>
        <v/>
      </c>
      <c r="J350" s="96" t="str">
        <f t="shared" si="44"/>
        <v/>
      </c>
    </row>
    <row r="351" spans="1:10" x14ac:dyDescent="0.3">
      <c r="A351" s="89"/>
      <c r="B351" s="90" t="str">
        <f>IF(A351="","",VLOOKUP(A351,'Fixture List Individual Files'!$B$14:$F$63,2,FALSE))</f>
        <v/>
      </c>
      <c r="C351" s="98"/>
      <c r="D351" s="92" t="str">
        <f>IF(A351="","",VLOOKUP(A351,'Fixture List Individual Files'!$B$14:$F$63,3,FALSE))</f>
        <v/>
      </c>
      <c r="E351" s="92" t="str">
        <f t="shared" si="45"/>
        <v/>
      </c>
      <c r="F351" s="93" t="str">
        <f>IF(A351="","",VLOOKUP(A351,'Fixture List Individual Files'!$B$14:$F$63,4,FALSE))</f>
        <v/>
      </c>
      <c r="G351" s="94" t="str">
        <f>IF(A351="","",VLOOKUP(A351,'Fixture List Individual Files'!$B$14:$F$63,5,FALSE))</f>
        <v/>
      </c>
      <c r="H351" s="95" t="str">
        <f t="shared" si="42"/>
        <v/>
      </c>
      <c r="I351" s="96" t="str">
        <f t="shared" si="43"/>
        <v/>
      </c>
      <c r="J351" s="96" t="str">
        <f t="shared" si="44"/>
        <v/>
      </c>
    </row>
    <row r="352" spans="1:10" x14ac:dyDescent="0.3">
      <c r="A352" s="89"/>
      <c r="B352" s="90" t="str">
        <f>IF(A352="","",VLOOKUP(A352,'Fixture List Individual Files'!$B$14:$F$63,2,FALSE))</f>
        <v/>
      </c>
      <c r="C352" s="98"/>
      <c r="D352" s="92" t="str">
        <f>IF(A352="","",VLOOKUP(A352,'Fixture List Individual Files'!$B$14:$F$63,3,FALSE))</f>
        <v/>
      </c>
      <c r="E352" s="92" t="str">
        <f t="shared" si="45"/>
        <v/>
      </c>
      <c r="F352" s="93" t="str">
        <f>IF(A352="","",VLOOKUP(A352,'Fixture List Individual Files'!$B$14:$F$63,4,FALSE))</f>
        <v/>
      </c>
      <c r="G352" s="94" t="str">
        <f>IF(A352="","",VLOOKUP(A352,'Fixture List Individual Files'!$B$14:$F$63,5,FALSE))</f>
        <v/>
      </c>
      <c r="H352" s="95" t="str">
        <f t="shared" si="42"/>
        <v/>
      </c>
      <c r="I352" s="96" t="str">
        <f t="shared" si="43"/>
        <v/>
      </c>
      <c r="J352" s="96" t="str">
        <f t="shared" si="44"/>
        <v/>
      </c>
    </row>
    <row r="353" spans="1:10" x14ac:dyDescent="0.3">
      <c r="A353" s="90"/>
      <c r="B353" s="292" t="s">
        <v>299</v>
      </c>
      <c r="C353" s="293">
        <f>SUM(C317:C352)</f>
        <v>0</v>
      </c>
      <c r="D353" s="293"/>
      <c r="E353" s="293">
        <f>SUM(E317:E352)</f>
        <v>0</v>
      </c>
      <c r="F353" s="290">
        <f>SUMIF(F317:F352,"Yes",E317:E352)</f>
        <v>0</v>
      </c>
      <c r="G353" s="217"/>
      <c r="H353" s="289">
        <f>SUM(H317:H352)</f>
        <v>0</v>
      </c>
      <c r="I353" s="290">
        <f t="shared" ref="I353:J353" si="46">SUM(I317:I352)</f>
        <v>0</v>
      </c>
      <c r="J353" s="290">
        <f t="shared" si="46"/>
        <v>0</v>
      </c>
    </row>
    <row r="355" spans="1:10" x14ac:dyDescent="0.3">
      <c r="A355" s="400" t="s">
        <v>103</v>
      </c>
      <c r="B355" s="400"/>
      <c r="C355" s="400"/>
      <c r="D355" s="400"/>
      <c r="E355" s="400"/>
      <c r="F355" s="103" t="s">
        <v>287</v>
      </c>
      <c r="G355" s="104"/>
      <c r="H355" s="102"/>
      <c r="I355" s="102"/>
      <c r="J355" s="105" t="e">
        <f>IF(VLOOKUP(A355,'Start Here!'!$N$46:$Q$70,4,FALSE)=0,VLOOKUP(Facility_Type,Admin_Lists!$A$63:$B$66,2,FALSE),VLOOKUP(A355,'Start Here!'!$N$46:$Q$70,4,FALSE))</f>
        <v>#N/A</v>
      </c>
    </row>
    <row r="356" spans="1:10" ht="17.25" thickBot="1" x14ac:dyDescent="0.35">
      <c r="A356" s="106" t="s">
        <v>288</v>
      </c>
      <c r="B356" s="107" t="s">
        <v>57</v>
      </c>
      <c r="C356" s="108"/>
      <c r="D356" s="109"/>
      <c r="E356" s="109">
        <f>IFERROR(VLOOKUP(B356,Admin_Lists!$A$9:$B$49,2,FALSE),"")</f>
        <v>0</v>
      </c>
      <c r="F356" s="110" t="s">
        <v>289</v>
      </c>
      <c r="G356" s="122"/>
      <c r="H356" s="111"/>
      <c r="I356" s="111"/>
      <c r="J356" s="112">
        <f>VLOOKUP(A355,'Start Here!'!$N$46:$O$70,2,FALSE)</f>
        <v>0</v>
      </c>
    </row>
    <row r="357" spans="1:10" ht="17.25" x14ac:dyDescent="0.3">
      <c r="A357" s="113"/>
      <c r="B357" s="401" t="str">
        <f>"Area Description: "&amp;'Sq. Ft. Area Individual Files'!D298</f>
        <v xml:space="preserve">Area Description: </v>
      </c>
      <c r="C357" s="401"/>
      <c r="D357" s="401"/>
      <c r="E357" s="401"/>
      <c r="F357" s="120" t="s">
        <v>290</v>
      </c>
      <c r="G357" s="114">
        <f>'Sq. Ft. Area Individual Files'!C299</f>
        <v>0</v>
      </c>
    </row>
    <row r="358" spans="1:10" x14ac:dyDescent="0.3">
      <c r="A358" s="397" t="s">
        <v>260</v>
      </c>
      <c r="B358" s="395" t="s">
        <v>268</v>
      </c>
      <c r="C358" s="395" t="s">
        <v>269</v>
      </c>
      <c r="D358" s="395" t="s">
        <v>262</v>
      </c>
      <c r="E358" s="395" t="s">
        <v>291</v>
      </c>
      <c r="F358" s="395" t="s">
        <v>292</v>
      </c>
      <c r="G358" s="397" t="s">
        <v>264</v>
      </c>
      <c r="H358" s="399" t="s">
        <v>293</v>
      </c>
      <c r="I358" s="399"/>
      <c r="J358" s="399"/>
    </row>
    <row r="359" spans="1:10" ht="25.5" x14ac:dyDescent="0.3">
      <c r="A359" s="398"/>
      <c r="B359" s="396"/>
      <c r="C359" s="396"/>
      <c r="D359" s="396"/>
      <c r="E359" s="396"/>
      <c r="F359" s="396"/>
      <c r="G359" s="398"/>
      <c r="H359" s="118" t="s">
        <v>294</v>
      </c>
      <c r="I359" s="118" t="s">
        <v>295</v>
      </c>
      <c r="J359" s="118" t="s">
        <v>296</v>
      </c>
    </row>
    <row r="360" spans="1:10" x14ac:dyDescent="0.3">
      <c r="A360" s="89"/>
      <c r="B360" s="90" t="str">
        <f>IF(A360="","",VLOOKUP(A360,'Fixture List Individual Files'!$B$14:$F$63,2,FALSE))</f>
        <v/>
      </c>
      <c r="C360" s="91"/>
      <c r="D360" s="92" t="str">
        <f>IF(A360="","",VLOOKUP(A360,'Fixture List Individual Files'!$B$14:$F$63,3,FALSE))</f>
        <v/>
      </c>
      <c r="E360" s="92" t="str">
        <f>IF(D360="","",C360*D360)</f>
        <v/>
      </c>
      <c r="F360" s="93" t="str">
        <f>IF(A360="","",VLOOKUP(A360,'Fixture List Individual Files'!$B$14:$F$63,4,FALSE))</f>
        <v/>
      </c>
      <c r="G360" s="94" t="str">
        <f>IF(A360="","",VLOOKUP(A360,'Fixture List Individual Files'!$B$14:$F$63,5,FALSE))</f>
        <v/>
      </c>
      <c r="H360" s="95" t="str">
        <f t="shared" ref="H360:H395" si="47">IF(AND(F360="Yes",Facility_Type="Commercial"),(SFE_Commercial-SFBASE_Commercial)*E360/1000*$J$356,IF(AND(F360="Yes",Facility_Type="Industrial",G360="Non-High Bay"),(SFE_Industrial-SFBASE_Industrial)*E360/1000*$J$356,IF(AND(F360="Yes",Facility_Type="Schools &amp; Government",G360="Non-High Bay"),((SFE_SG-SFBASE_SG)*E360/1000*$J$356),"")))</f>
        <v/>
      </c>
      <c r="I360" s="96" t="str">
        <f t="shared" ref="I360:I395" si="48">IF(AND(F360="Yes",Facility_Type="Commercial"),(SFE_Commercial-SFBASE_Commercial)*E360/1000*$J$355,IF(AND(F360="Yes",Facility_Type="Industrial",G360="Non-High Bay"),(SFE_Industrial-SFBASE_Industrial)*E360/1000*$J$355,IF(AND(F360="Yes",Facility_Type="Schools &amp; Government",G360="Non-High Bay"),((SFE_SG-SFBASE_SG)*E360/1000*$J$355),"")))</f>
        <v/>
      </c>
      <c r="J360" s="96" t="str">
        <f t="shared" ref="J360:J395" si="49">IFERROR(I360*EUL_for_NLC,"")</f>
        <v/>
      </c>
    </row>
    <row r="361" spans="1:10" x14ac:dyDescent="0.3">
      <c r="A361" s="89"/>
      <c r="B361" s="90" t="str">
        <f>IF(A361="","",VLOOKUP(A361,'Fixture List Individual Files'!$B$14:$F$63,2,FALSE))</f>
        <v/>
      </c>
      <c r="C361" s="91"/>
      <c r="D361" s="92" t="str">
        <f>IF(A361="","",VLOOKUP(A361,'Fixture List Individual Files'!$B$14:$F$63,3,FALSE))</f>
        <v/>
      </c>
      <c r="E361" s="92" t="str">
        <f t="shared" ref="E361:E395" si="50">IF(D361="","",C361*D361)</f>
        <v/>
      </c>
      <c r="F361" s="93" t="str">
        <f>IF(A361="","",VLOOKUP(A361,'Fixture List Individual Files'!$B$14:$F$63,4,FALSE))</f>
        <v/>
      </c>
      <c r="G361" s="94" t="str">
        <f>IF(A361="","",VLOOKUP(A361,'Fixture List Individual Files'!$B$14:$F$63,5,FALSE))</f>
        <v/>
      </c>
      <c r="H361" s="95" t="str">
        <f t="shared" si="47"/>
        <v/>
      </c>
      <c r="I361" s="96" t="str">
        <f t="shared" si="48"/>
        <v/>
      </c>
      <c r="J361" s="96" t="str">
        <f t="shared" si="49"/>
        <v/>
      </c>
    </row>
    <row r="362" spans="1:10" x14ac:dyDescent="0.3">
      <c r="A362" s="89"/>
      <c r="B362" s="90" t="str">
        <f>IF(A362="","",VLOOKUP(A362,'Fixture List Individual Files'!$B$14:$F$63,2,FALSE))</f>
        <v/>
      </c>
      <c r="C362" s="91"/>
      <c r="D362" s="92" t="str">
        <f>IF(A362="","",VLOOKUP(A362,'Fixture List Individual Files'!$B$14:$F$63,3,FALSE))</f>
        <v/>
      </c>
      <c r="E362" s="92" t="str">
        <f t="shared" si="50"/>
        <v/>
      </c>
      <c r="F362" s="93" t="str">
        <f>IF(A362="","",VLOOKUP(A362,'Fixture List Individual Files'!$B$14:$F$63,4,FALSE))</f>
        <v/>
      </c>
      <c r="G362" s="94" t="str">
        <f>IF(A362="","",VLOOKUP(A362,'Fixture List Individual Files'!$B$14:$F$63,5,FALSE))</f>
        <v/>
      </c>
      <c r="H362" s="95" t="str">
        <f t="shared" si="47"/>
        <v/>
      </c>
      <c r="I362" s="96" t="str">
        <f t="shared" si="48"/>
        <v/>
      </c>
      <c r="J362" s="96" t="str">
        <f t="shared" si="49"/>
        <v/>
      </c>
    </row>
    <row r="363" spans="1:10" x14ac:dyDescent="0.3">
      <c r="A363" s="89"/>
      <c r="B363" s="90" t="str">
        <f>IF(A363="","",VLOOKUP(A363,'Fixture List Individual Files'!$B$14:$F$63,2,FALSE))</f>
        <v/>
      </c>
      <c r="C363" s="91"/>
      <c r="D363" s="92" t="str">
        <f>IF(A363="","",VLOOKUP(A363,'Fixture List Individual Files'!$B$14:$F$63,3,FALSE))</f>
        <v/>
      </c>
      <c r="E363" s="92" t="str">
        <f t="shared" si="50"/>
        <v/>
      </c>
      <c r="F363" s="93" t="str">
        <f>IF(A363="","",VLOOKUP(A363,'Fixture List Individual Files'!$B$14:$F$63,4,FALSE))</f>
        <v/>
      </c>
      <c r="G363" s="94" t="str">
        <f>IF(A363="","",VLOOKUP(A363,'Fixture List Individual Files'!$B$14:$F$63,5,FALSE))</f>
        <v/>
      </c>
      <c r="H363" s="95" t="str">
        <f t="shared" si="47"/>
        <v/>
      </c>
      <c r="I363" s="96" t="str">
        <f t="shared" si="48"/>
        <v/>
      </c>
      <c r="J363" s="96" t="str">
        <f t="shared" si="49"/>
        <v/>
      </c>
    </row>
    <row r="364" spans="1:10" x14ac:dyDescent="0.3">
      <c r="A364" s="89"/>
      <c r="B364" s="90" t="str">
        <f>IF(A364="","",VLOOKUP(A364,'Fixture List Individual Files'!$B$14:$F$63,2,FALSE))</f>
        <v/>
      </c>
      <c r="C364" s="91"/>
      <c r="D364" s="92" t="str">
        <f>IF(A364="","",VLOOKUP(A364,'Fixture List Individual Files'!$B$14:$F$63,3,FALSE))</f>
        <v/>
      </c>
      <c r="E364" s="92" t="str">
        <f t="shared" si="50"/>
        <v/>
      </c>
      <c r="F364" s="93" t="str">
        <f>IF(A364="","",VLOOKUP(A364,'Fixture List Individual Files'!$B$14:$F$63,4,FALSE))</f>
        <v/>
      </c>
      <c r="G364" s="94" t="str">
        <f>IF(A364="","",VLOOKUP(A364,'Fixture List Individual Files'!$B$14:$F$63,5,FALSE))</f>
        <v/>
      </c>
      <c r="H364" s="95" t="str">
        <f t="shared" si="47"/>
        <v/>
      </c>
      <c r="I364" s="96" t="str">
        <f t="shared" si="48"/>
        <v/>
      </c>
      <c r="J364" s="96" t="str">
        <f t="shared" si="49"/>
        <v/>
      </c>
    </row>
    <row r="365" spans="1:10" x14ac:dyDescent="0.3">
      <c r="A365" s="89"/>
      <c r="B365" s="90" t="str">
        <f>IF(A365="","",VLOOKUP(A365,'Fixture List Individual Files'!$B$14:$F$63,2,FALSE))</f>
        <v/>
      </c>
      <c r="C365" s="91"/>
      <c r="D365" s="92" t="str">
        <f>IF(A365="","",VLOOKUP(A365,'Fixture List Individual Files'!$B$14:$F$63,3,FALSE))</f>
        <v/>
      </c>
      <c r="E365" s="92" t="str">
        <f t="shared" si="50"/>
        <v/>
      </c>
      <c r="F365" s="93" t="str">
        <f>IF(A365="","",VLOOKUP(A365,'Fixture List Individual Files'!$B$14:$F$63,4,FALSE))</f>
        <v/>
      </c>
      <c r="G365" s="94" t="str">
        <f>IF(A365="","",VLOOKUP(A365,'Fixture List Individual Files'!$B$14:$F$63,5,FALSE))</f>
        <v/>
      </c>
      <c r="H365" s="95" t="str">
        <f t="shared" si="47"/>
        <v/>
      </c>
      <c r="I365" s="96" t="str">
        <f t="shared" si="48"/>
        <v/>
      </c>
      <c r="J365" s="96" t="str">
        <f t="shared" si="49"/>
        <v/>
      </c>
    </row>
    <row r="366" spans="1:10" x14ac:dyDescent="0.3">
      <c r="A366" s="89"/>
      <c r="B366" s="90" t="str">
        <f>IF(A366="","",VLOOKUP(A366,'Fixture List Individual Files'!$B$14:$F$63,2,FALSE))</f>
        <v/>
      </c>
      <c r="C366" s="91"/>
      <c r="D366" s="92" t="str">
        <f>IF(A366="","",VLOOKUP(A366,'Fixture List Individual Files'!$B$14:$F$63,3,FALSE))</f>
        <v/>
      </c>
      <c r="E366" s="92" t="str">
        <f t="shared" si="50"/>
        <v/>
      </c>
      <c r="F366" s="93" t="str">
        <f>IF(A366="","",VLOOKUP(A366,'Fixture List Individual Files'!$B$14:$F$63,4,FALSE))</f>
        <v/>
      </c>
      <c r="G366" s="94" t="str">
        <f>IF(A366="","",VLOOKUP(A366,'Fixture List Individual Files'!$B$14:$F$63,5,FALSE))</f>
        <v/>
      </c>
      <c r="H366" s="95" t="str">
        <f t="shared" si="47"/>
        <v/>
      </c>
      <c r="I366" s="96" t="str">
        <f t="shared" si="48"/>
        <v/>
      </c>
      <c r="J366" s="96" t="str">
        <f t="shared" si="49"/>
        <v/>
      </c>
    </row>
    <row r="367" spans="1:10" x14ac:dyDescent="0.3">
      <c r="A367" s="89"/>
      <c r="B367" s="90" t="str">
        <f>IF(A367="","",VLOOKUP(A367,'Fixture List Individual Files'!$B$14:$F$63,2,FALSE))</f>
        <v/>
      </c>
      <c r="C367" s="91"/>
      <c r="D367" s="92" t="str">
        <f>IF(A367="","",VLOOKUP(A367,'Fixture List Individual Files'!$B$14:$F$63,3,FALSE))</f>
        <v/>
      </c>
      <c r="E367" s="92" t="str">
        <f t="shared" si="50"/>
        <v/>
      </c>
      <c r="F367" s="93" t="str">
        <f>IF(A367="","",VLOOKUP(A367,'Fixture List Individual Files'!$B$14:$F$63,4,FALSE))</f>
        <v/>
      </c>
      <c r="G367" s="94" t="str">
        <f>IF(A367="","",VLOOKUP(A367,'Fixture List Individual Files'!$B$14:$F$63,5,FALSE))</f>
        <v/>
      </c>
      <c r="H367" s="95" t="str">
        <f t="shared" si="47"/>
        <v/>
      </c>
      <c r="I367" s="96" t="str">
        <f t="shared" si="48"/>
        <v/>
      </c>
      <c r="J367" s="96" t="str">
        <f t="shared" si="49"/>
        <v/>
      </c>
    </row>
    <row r="368" spans="1:10" x14ac:dyDescent="0.3">
      <c r="A368" s="89"/>
      <c r="B368" s="90" t="str">
        <f>IF(A368="","",VLOOKUP(A368,'Fixture List Individual Files'!$B$14:$F$63,2,FALSE))</f>
        <v/>
      </c>
      <c r="C368" s="91"/>
      <c r="D368" s="92" t="str">
        <f>IF(A368="","",VLOOKUP(A368,'Fixture List Individual Files'!$B$14:$F$63,3,FALSE))</f>
        <v/>
      </c>
      <c r="E368" s="92" t="str">
        <f t="shared" si="50"/>
        <v/>
      </c>
      <c r="F368" s="93" t="str">
        <f>IF(A368="","",VLOOKUP(A368,'Fixture List Individual Files'!$B$14:$F$63,4,FALSE))</f>
        <v/>
      </c>
      <c r="G368" s="94" t="str">
        <f>IF(A368="","",VLOOKUP(A368,'Fixture List Individual Files'!$B$14:$F$63,5,FALSE))</f>
        <v/>
      </c>
      <c r="H368" s="95" t="str">
        <f t="shared" si="47"/>
        <v/>
      </c>
      <c r="I368" s="96" t="str">
        <f t="shared" si="48"/>
        <v/>
      </c>
      <c r="J368" s="96" t="str">
        <f t="shared" si="49"/>
        <v/>
      </c>
    </row>
    <row r="369" spans="1:10" x14ac:dyDescent="0.3">
      <c r="A369" s="89"/>
      <c r="B369" s="90" t="str">
        <f>IF(A369="","",VLOOKUP(A369,'Fixture List Individual Files'!$B$14:$F$63,2,FALSE))</f>
        <v/>
      </c>
      <c r="C369" s="91"/>
      <c r="D369" s="92" t="str">
        <f>IF(A369="","",VLOOKUP(A369,'Fixture List Individual Files'!$B$14:$F$63,3,FALSE))</f>
        <v/>
      </c>
      <c r="E369" s="92" t="str">
        <f t="shared" si="50"/>
        <v/>
      </c>
      <c r="F369" s="93" t="str">
        <f>IF(A369="","",VLOOKUP(A369,'Fixture List Individual Files'!$B$14:$F$63,4,FALSE))</f>
        <v/>
      </c>
      <c r="G369" s="94" t="str">
        <f>IF(A369="","",VLOOKUP(A369,'Fixture List Individual Files'!$B$14:$F$63,5,FALSE))</f>
        <v/>
      </c>
      <c r="H369" s="95" t="str">
        <f t="shared" si="47"/>
        <v/>
      </c>
      <c r="I369" s="96" t="str">
        <f t="shared" si="48"/>
        <v/>
      </c>
      <c r="J369" s="96" t="str">
        <f t="shared" si="49"/>
        <v/>
      </c>
    </row>
    <row r="370" spans="1:10" x14ac:dyDescent="0.3">
      <c r="A370" s="89"/>
      <c r="B370" s="90" t="str">
        <f>IF(A370="","",VLOOKUP(A370,'Fixture List Individual Files'!$B$14:$F$63,2,FALSE))</f>
        <v/>
      </c>
      <c r="C370" s="91"/>
      <c r="D370" s="92" t="str">
        <f>IF(A370="","",VLOOKUP(A370,'Fixture List Individual Files'!$B$14:$F$63,3,FALSE))</f>
        <v/>
      </c>
      <c r="E370" s="92" t="str">
        <f t="shared" si="50"/>
        <v/>
      </c>
      <c r="F370" s="93" t="str">
        <f>IF(A370="","",VLOOKUP(A370,'Fixture List Individual Files'!$B$14:$F$63,4,FALSE))</f>
        <v/>
      </c>
      <c r="G370" s="94" t="str">
        <f>IF(A370="","",VLOOKUP(A370,'Fixture List Individual Files'!$B$14:$F$63,5,FALSE))</f>
        <v/>
      </c>
      <c r="H370" s="95" t="str">
        <f t="shared" si="47"/>
        <v/>
      </c>
      <c r="I370" s="96" t="str">
        <f t="shared" si="48"/>
        <v/>
      </c>
      <c r="J370" s="96" t="str">
        <f t="shared" si="49"/>
        <v/>
      </c>
    </row>
    <row r="371" spans="1:10" x14ac:dyDescent="0.3">
      <c r="A371" s="89"/>
      <c r="B371" s="90" t="str">
        <f>IF(A371="","",VLOOKUP(A371,'Fixture List Individual Files'!$B$14:$F$63,2,FALSE))</f>
        <v/>
      </c>
      <c r="C371" s="91"/>
      <c r="D371" s="92" t="str">
        <f>IF(A371="","",VLOOKUP(A371,'Fixture List Individual Files'!$B$14:$F$63,3,FALSE))</f>
        <v/>
      </c>
      <c r="E371" s="92" t="str">
        <f t="shared" si="50"/>
        <v/>
      </c>
      <c r="F371" s="93" t="str">
        <f>IF(A371="","",VLOOKUP(A371,'Fixture List Individual Files'!$B$14:$F$63,4,FALSE))</f>
        <v/>
      </c>
      <c r="G371" s="94" t="str">
        <f>IF(A371="","",VLOOKUP(A371,'Fixture List Individual Files'!$B$14:$F$63,5,FALSE))</f>
        <v/>
      </c>
      <c r="H371" s="95" t="str">
        <f t="shared" si="47"/>
        <v/>
      </c>
      <c r="I371" s="96" t="str">
        <f t="shared" si="48"/>
        <v/>
      </c>
      <c r="J371" s="96" t="str">
        <f t="shared" si="49"/>
        <v/>
      </c>
    </row>
    <row r="372" spans="1:10" x14ac:dyDescent="0.3">
      <c r="A372" s="89"/>
      <c r="B372" s="90" t="str">
        <f>IF(A372="","",VLOOKUP(A372,'Fixture List Individual Files'!$B$14:$F$63,2,FALSE))</f>
        <v/>
      </c>
      <c r="C372" s="91"/>
      <c r="D372" s="92" t="str">
        <f>IF(A372="","",VLOOKUP(A372,'Fixture List Individual Files'!$B$14:$F$63,3,FALSE))</f>
        <v/>
      </c>
      <c r="E372" s="92" t="str">
        <f t="shared" si="50"/>
        <v/>
      </c>
      <c r="F372" s="93" t="str">
        <f>IF(A372="","",VLOOKUP(A372,'Fixture List Individual Files'!$B$14:$F$63,4,FALSE))</f>
        <v/>
      </c>
      <c r="G372" s="94" t="str">
        <f>IF(A372="","",VLOOKUP(A372,'Fixture List Individual Files'!$B$14:$F$63,5,FALSE))</f>
        <v/>
      </c>
      <c r="H372" s="95" t="str">
        <f t="shared" si="47"/>
        <v/>
      </c>
      <c r="I372" s="96" t="str">
        <f t="shared" si="48"/>
        <v/>
      </c>
      <c r="J372" s="96" t="str">
        <f t="shared" si="49"/>
        <v/>
      </c>
    </row>
    <row r="373" spans="1:10" x14ac:dyDescent="0.3">
      <c r="A373" s="89"/>
      <c r="B373" s="90" t="str">
        <f>IF(A373="","",VLOOKUP(A373,'Fixture List Individual Files'!$B$14:$F$63,2,FALSE))</f>
        <v/>
      </c>
      <c r="C373" s="91"/>
      <c r="D373" s="92" t="str">
        <f>IF(A373="","",VLOOKUP(A373,'Fixture List Individual Files'!$B$14:$F$63,3,FALSE))</f>
        <v/>
      </c>
      <c r="E373" s="92" t="str">
        <f t="shared" si="50"/>
        <v/>
      </c>
      <c r="F373" s="93" t="str">
        <f>IF(A373="","",VLOOKUP(A373,'Fixture List Individual Files'!$B$14:$F$63,4,FALSE))</f>
        <v/>
      </c>
      <c r="G373" s="94" t="str">
        <f>IF(A373="","",VLOOKUP(A373,'Fixture List Individual Files'!$B$14:$F$63,5,FALSE))</f>
        <v/>
      </c>
      <c r="H373" s="95" t="str">
        <f t="shared" si="47"/>
        <v/>
      </c>
      <c r="I373" s="96" t="str">
        <f t="shared" si="48"/>
        <v/>
      </c>
      <c r="J373" s="96" t="str">
        <f t="shared" si="49"/>
        <v/>
      </c>
    </row>
    <row r="374" spans="1:10" x14ac:dyDescent="0.3">
      <c r="A374" s="89"/>
      <c r="B374" s="90" t="str">
        <f>IF(A374="","",VLOOKUP(A374,'Fixture List Individual Files'!$B$14:$F$63,2,FALSE))</f>
        <v/>
      </c>
      <c r="C374" s="91"/>
      <c r="D374" s="92" t="str">
        <f>IF(A374="","",VLOOKUP(A374,'Fixture List Individual Files'!$B$14:$F$63,3,FALSE))</f>
        <v/>
      </c>
      <c r="E374" s="92" t="str">
        <f t="shared" si="50"/>
        <v/>
      </c>
      <c r="F374" s="93" t="str">
        <f>IF(A374="","",VLOOKUP(A374,'Fixture List Individual Files'!$B$14:$F$63,4,FALSE))</f>
        <v/>
      </c>
      <c r="G374" s="94" t="str">
        <f>IF(A374="","",VLOOKUP(A374,'Fixture List Individual Files'!$B$14:$F$63,5,FALSE))</f>
        <v/>
      </c>
      <c r="H374" s="95" t="str">
        <f t="shared" si="47"/>
        <v/>
      </c>
      <c r="I374" s="96" t="str">
        <f t="shared" si="48"/>
        <v/>
      </c>
      <c r="J374" s="96" t="str">
        <f t="shared" si="49"/>
        <v/>
      </c>
    </row>
    <row r="375" spans="1:10" x14ac:dyDescent="0.3">
      <c r="A375" s="89"/>
      <c r="B375" s="90" t="str">
        <f>IF(A375="","",VLOOKUP(A375,'Fixture List Individual Files'!$B$14:$F$63,2,FALSE))</f>
        <v/>
      </c>
      <c r="C375" s="91"/>
      <c r="D375" s="92" t="str">
        <f>IF(A375="","",VLOOKUP(A375,'Fixture List Individual Files'!$B$14:$F$63,3,FALSE))</f>
        <v/>
      </c>
      <c r="E375" s="92" t="str">
        <f t="shared" si="50"/>
        <v/>
      </c>
      <c r="F375" s="93" t="str">
        <f>IF(A375="","",VLOOKUP(A375,'Fixture List Individual Files'!$B$14:$F$63,4,FALSE))</f>
        <v/>
      </c>
      <c r="G375" s="94" t="str">
        <f>IF(A375="","",VLOOKUP(A375,'Fixture List Individual Files'!$B$14:$F$63,5,FALSE))</f>
        <v/>
      </c>
      <c r="H375" s="95" t="str">
        <f t="shared" si="47"/>
        <v/>
      </c>
      <c r="I375" s="96" t="str">
        <f t="shared" si="48"/>
        <v/>
      </c>
      <c r="J375" s="96" t="str">
        <f t="shared" si="49"/>
        <v/>
      </c>
    </row>
    <row r="376" spans="1:10" x14ac:dyDescent="0.3">
      <c r="A376" s="89"/>
      <c r="B376" s="90" t="str">
        <f>IF(A376="","",VLOOKUP(A376,'Fixture List Individual Files'!$B$14:$F$63,2,FALSE))</f>
        <v/>
      </c>
      <c r="C376" s="91"/>
      <c r="D376" s="92" t="str">
        <f>IF(A376="","",VLOOKUP(A376,'Fixture List Individual Files'!$B$14:$F$63,3,FALSE))</f>
        <v/>
      </c>
      <c r="E376" s="92" t="str">
        <f t="shared" si="50"/>
        <v/>
      </c>
      <c r="F376" s="93" t="str">
        <f>IF(A376="","",VLOOKUP(A376,'Fixture List Individual Files'!$B$14:$F$63,4,FALSE))</f>
        <v/>
      </c>
      <c r="G376" s="94" t="str">
        <f>IF(A376="","",VLOOKUP(A376,'Fixture List Individual Files'!$B$14:$F$63,5,FALSE))</f>
        <v/>
      </c>
      <c r="H376" s="95" t="str">
        <f t="shared" si="47"/>
        <v/>
      </c>
      <c r="I376" s="96" t="str">
        <f t="shared" si="48"/>
        <v/>
      </c>
      <c r="J376" s="96" t="str">
        <f t="shared" si="49"/>
        <v/>
      </c>
    </row>
    <row r="377" spans="1:10" x14ac:dyDescent="0.3">
      <c r="A377" s="89"/>
      <c r="B377" s="90" t="str">
        <f>IF(A377="","",VLOOKUP(A377,'Fixture List Individual Files'!$B$14:$F$63,2,FALSE))</f>
        <v/>
      </c>
      <c r="C377" s="91"/>
      <c r="D377" s="92" t="str">
        <f>IF(A377="","",VLOOKUP(A377,'Fixture List Individual Files'!$B$14:$F$63,3,FALSE))</f>
        <v/>
      </c>
      <c r="E377" s="92" t="str">
        <f t="shared" si="50"/>
        <v/>
      </c>
      <c r="F377" s="93" t="str">
        <f>IF(A377="","",VLOOKUP(A377,'Fixture List Individual Files'!$B$14:$F$63,4,FALSE))</f>
        <v/>
      </c>
      <c r="G377" s="94" t="str">
        <f>IF(A377="","",VLOOKUP(A377,'Fixture List Individual Files'!$B$14:$F$63,5,FALSE))</f>
        <v/>
      </c>
      <c r="H377" s="95" t="str">
        <f t="shared" si="47"/>
        <v/>
      </c>
      <c r="I377" s="96" t="str">
        <f t="shared" si="48"/>
        <v/>
      </c>
      <c r="J377" s="96" t="str">
        <f t="shared" si="49"/>
        <v/>
      </c>
    </row>
    <row r="378" spans="1:10" x14ac:dyDescent="0.3">
      <c r="A378" s="89"/>
      <c r="B378" s="90" t="str">
        <f>IF(A378="","",VLOOKUP(A378,'Fixture List Individual Files'!$B$14:$F$63,2,FALSE))</f>
        <v/>
      </c>
      <c r="C378" s="91"/>
      <c r="D378" s="92" t="str">
        <f>IF(A378="","",VLOOKUP(A378,'Fixture List Individual Files'!$B$14:$F$63,3,FALSE))</f>
        <v/>
      </c>
      <c r="E378" s="92" t="str">
        <f t="shared" si="50"/>
        <v/>
      </c>
      <c r="F378" s="93" t="str">
        <f>IF(A378="","",VLOOKUP(A378,'Fixture List Individual Files'!$B$14:$F$63,4,FALSE))</f>
        <v/>
      </c>
      <c r="G378" s="94" t="str">
        <f>IF(A378="","",VLOOKUP(A378,'Fixture List Individual Files'!$B$14:$F$63,5,FALSE))</f>
        <v/>
      </c>
      <c r="H378" s="95" t="str">
        <f t="shared" si="47"/>
        <v/>
      </c>
      <c r="I378" s="96" t="str">
        <f t="shared" si="48"/>
        <v/>
      </c>
      <c r="J378" s="96" t="str">
        <f t="shared" si="49"/>
        <v/>
      </c>
    </row>
    <row r="379" spans="1:10" x14ac:dyDescent="0.3">
      <c r="A379" s="89"/>
      <c r="B379" s="90" t="str">
        <f>IF(A379="","",VLOOKUP(A379,'Fixture List Individual Files'!$B$14:$F$63,2,FALSE))</f>
        <v/>
      </c>
      <c r="C379" s="91"/>
      <c r="D379" s="92" t="str">
        <f>IF(A379="","",VLOOKUP(A379,'Fixture List Individual Files'!$B$14:$F$63,3,FALSE))</f>
        <v/>
      </c>
      <c r="E379" s="92" t="str">
        <f t="shared" si="50"/>
        <v/>
      </c>
      <c r="F379" s="93" t="str">
        <f>IF(A379="","",VLOOKUP(A379,'Fixture List Individual Files'!$B$14:$F$63,4,FALSE))</f>
        <v/>
      </c>
      <c r="G379" s="94" t="str">
        <f>IF(A379="","",VLOOKUP(A379,'Fixture List Individual Files'!$B$14:$F$63,5,FALSE))</f>
        <v/>
      </c>
      <c r="H379" s="95" t="str">
        <f t="shared" si="47"/>
        <v/>
      </c>
      <c r="I379" s="96" t="str">
        <f t="shared" si="48"/>
        <v/>
      </c>
      <c r="J379" s="96" t="str">
        <f t="shared" si="49"/>
        <v/>
      </c>
    </row>
    <row r="380" spans="1:10" x14ac:dyDescent="0.3">
      <c r="A380" s="89"/>
      <c r="B380" s="90" t="str">
        <f>IF(A380="","",VLOOKUP(A380,'Fixture List Individual Files'!$B$14:$F$63,2,FALSE))</f>
        <v/>
      </c>
      <c r="C380" s="91"/>
      <c r="D380" s="92" t="str">
        <f>IF(A380="","",VLOOKUP(A380,'Fixture List Individual Files'!$B$14:$F$63,3,FALSE))</f>
        <v/>
      </c>
      <c r="E380" s="92" t="str">
        <f t="shared" si="50"/>
        <v/>
      </c>
      <c r="F380" s="93" t="str">
        <f>IF(A380="","",VLOOKUP(A380,'Fixture List Individual Files'!$B$14:$F$63,4,FALSE))</f>
        <v/>
      </c>
      <c r="G380" s="94" t="str">
        <f>IF(A380="","",VLOOKUP(A380,'Fixture List Individual Files'!$B$14:$F$63,5,FALSE))</f>
        <v/>
      </c>
      <c r="H380" s="95" t="str">
        <f t="shared" si="47"/>
        <v/>
      </c>
      <c r="I380" s="96" t="str">
        <f t="shared" si="48"/>
        <v/>
      </c>
      <c r="J380" s="96" t="str">
        <f t="shared" si="49"/>
        <v/>
      </c>
    </row>
    <row r="381" spans="1:10" x14ac:dyDescent="0.3">
      <c r="A381" s="89"/>
      <c r="B381" s="90" t="str">
        <f>IF(A381="","",VLOOKUP(A381,'Fixture List Individual Files'!$B$14:$F$63,2,FALSE))</f>
        <v/>
      </c>
      <c r="C381" s="91"/>
      <c r="D381" s="92" t="str">
        <f>IF(A381="","",VLOOKUP(A381,'Fixture List Individual Files'!$B$14:$F$63,3,FALSE))</f>
        <v/>
      </c>
      <c r="E381" s="92" t="str">
        <f t="shared" si="50"/>
        <v/>
      </c>
      <c r="F381" s="93" t="str">
        <f>IF(A381="","",VLOOKUP(A381,'Fixture List Individual Files'!$B$14:$F$63,4,FALSE))</f>
        <v/>
      </c>
      <c r="G381" s="94" t="str">
        <f>IF(A381="","",VLOOKUP(A381,'Fixture List Individual Files'!$B$14:$F$63,5,FALSE))</f>
        <v/>
      </c>
      <c r="H381" s="95" t="str">
        <f t="shared" si="47"/>
        <v/>
      </c>
      <c r="I381" s="96" t="str">
        <f t="shared" si="48"/>
        <v/>
      </c>
      <c r="J381" s="96" t="str">
        <f t="shared" si="49"/>
        <v/>
      </c>
    </row>
    <row r="382" spans="1:10" x14ac:dyDescent="0.3">
      <c r="A382" s="89"/>
      <c r="B382" s="90" t="str">
        <f>IF(A382="","",VLOOKUP(A382,'Fixture List Individual Files'!$B$14:$F$63,2,FALSE))</f>
        <v/>
      </c>
      <c r="C382" s="91"/>
      <c r="D382" s="92" t="str">
        <f>IF(A382="","",VLOOKUP(A382,'Fixture List Individual Files'!$B$14:$F$63,3,FALSE))</f>
        <v/>
      </c>
      <c r="E382" s="92" t="str">
        <f t="shared" si="50"/>
        <v/>
      </c>
      <c r="F382" s="93" t="str">
        <f>IF(A382="","",VLOOKUP(A382,'Fixture List Individual Files'!$B$14:$F$63,4,FALSE))</f>
        <v/>
      </c>
      <c r="G382" s="94" t="str">
        <f>IF(A382="","",VLOOKUP(A382,'Fixture List Individual Files'!$B$14:$F$63,5,FALSE))</f>
        <v/>
      </c>
      <c r="H382" s="95" t="str">
        <f t="shared" si="47"/>
        <v/>
      </c>
      <c r="I382" s="96" t="str">
        <f t="shared" si="48"/>
        <v/>
      </c>
      <c r="J382" s="96" t="str">
        <f t="shared" si="49"/>
        <v/>
      </c>
    </row>
    <row r="383" spans="1:10" x14ac:dyDescent="0.3">
      <c r="A383" s="89"/>
      <c r="B383" s="90" t="str">
        <f>IF(A383="","",VLOOKUP(A383,'Fixture List Individual Files'!$B$14:$F$63,2,FALSE))</f>
        <v/>
      </c>
      <c r="C383" s="91"/>
      <c r="D383" s="92" t="str">
        <f>IF(A383="","",VLOOKUP(A383,'Fixture List Individual Files'!$B$14:$F$63,3,FALSE))</f>
        <v/>
      </c>
      <c r="E383" s="92" t="str">
        <f t="shared" si="50"/>
        <v/>
      </c>
      <c r="F383" s="93" t="str">
        <f>IF(A383="","",VLOOKUP(A383,'Fixture List Individual Files'!$B$14:$F$63,4,FALSE))</f>
        <v/>
      </c>
      <c r="G383" s="94" t="str">
        <f>IF(A383="","",VLOOKUP(A383,'Fixture List Individual Files'!$B$14:$F$63,5,FALSE))</f>
        <v/>
      </c>
      <c r="H383" s="95" t="str">
        <f t="shared" si="47"/>
        <v/>
      </c>
      <c r="I383" s="96" t="str">
        <f t="shared" si="48"/>
        <v/>
      </c>
      <c r="J383" s="96" t="str">
        <f t="shared" si="49"/>
        <v/>
      </c>
    </row>
    <row r="384" spans="1:10" x14ac:dyDescent="0.3">
      <c r="A384" s="89"/>
      <c r="B384" s="90" t="str">
        <f>IF(A384="","",VLOOKUP(A384,'Fixture List Individual Files'!$B$14:$F$63,2,FALSE))</f>
        <v/>
      </c>
      <c r="C384" s="91"/>
      <c r="D384" s="92" t="str">
        <f>IF(A384="","",VLOOKUP(A384,'Fixture List Individual Files'!$B$14:$F$63,3,FALSE))</f>
        <v/>
      </c>
      <c r="E384" s="92" t="str">
        <f t="shared" si="50"/>
        <v/>
      </c>
      <c r="F384" s="93" t="str">
        <f>IF(A384="","",VLOOKUP(A384,'Fixture List Individual Files'!$B$14:$F$63,4,FALSE))</f>
        <v/>
      </c>
      <c r="G384" s="94" t="str">
        <f>IF(A384="","",VLOOKUP(A384,'Fixture List Individual Files'!$B$14:$F$63,5,FALSE))</f>
        <v/>
      </c>
      <c r="H384" s="95" t="str">
        <f t="shared" si="47"/>
        <v/>
      </c>
      <c r="I384" s="96" t="str">
        <f t="shared" si="48"/>
        <v/>
      </c>
      <c r="J384" s="96" t="str">
        <f t="shared" si="49"/>
        <v/>
      </c>
    </row>
    <row r="385" spans="1:10" x14ac:dyDescent="0.3">
      <c r="A385" s="89"/>
      <c r="B385" s="90" t="str">
        <f>IF(A385="","",VLOOKUP(A385,'Fixture List Individual Files'!$B$14:$F$63,2,FALSE))</f>
        <v/>
      </c>
      <c r="C385" s="91"/>
      <c r="D385" s="92" t="str">
        <f>IF(A385="","",VLOOKUP(A385,'Fixture List Individual Files'!$B$14:$F$63,3,FALSE))</f>
        <v/>
      </c>
      <c r="E385" s="92" t="str">
        <f t="shared" si="50"/>
        <v/>
      </c>
      <c r="F385" s="93" t="str">
        <f>IF(A385="","",VLOOKUP(A385,'Fixture List Individual Files'!$B$14:$F$63,4,FALSE))</f>
        <v/>
      </c>
      <c r="G385" s="94" t="str">
        <f>IF(A385="","",VLOOKUP(A385,'Fixture List Individual Files'!$B$14:$F$63,5,FALSE))</f>
        <v/>
      </c>
      <c r="H385" s="95" t="str">
        <f t="shared" si="47"/>
        <v/>
      </c>
      <c r="I385" s="96" t="str">
        <f t="shared" si="48"/>
        <v/>
      </c>
      <c r="J385" s="96" t="str">
        <f t="shared" si="49"/>
        <v/>
      </c>
    </row>
    <row r="386" spans="1:10" x14ac:dyDescent="0.3">
      <c r="A386" s="89"/>
      <c r="B386" s="90" t="str">
        <f>IF(A386="","",VLOOKUP(A386,'Fixture List Individual Files'!$B$14:$F$63,2,FALSE))</f>
        <v/>
      </c>
      <c r="C386" s="91"/>
      <c r="D386" s="92" t="str">
        <f>IF(A386="","",VLOOKUP(A386,'Fixture List Individual Files'!$B$14:$F$63,3,FALSE))</f>
        <v/>
      </c>
      <c r="E386" s="92" t="str">
        <f t="shared" si="50"/>
        <v/>
      </c>
      <c r="F386" s="93" t="str">
        <f>IF(A386="","",VLOOKUP(A386,'Fixture List Individual Files'!$B$14:$F$63,4,FALSE))</f>
        <v/>
      </c>
      <c r="G386" s="94" t="str">
        <f>IF(A386="","",VLOOKUP(A386,'Fixture List Individual Files'!$B$14:$F$63,5,FALSE))</f>
        <v/>
      </c>
      <c r="H386" s="95" t="str">
        <f t="shared" si="47"/>
        <v/>
      </c>
      <c r="I386" s="96" t="str">
        <f t="shared" si="48"/>
        <v/>
      </c>
      <c r="J386" s="96" t="str">
        <f t="shared" si="49"/>
        <v/>
      </c>
    </row>
    <row r="387" spans="1:10" x14ac:dyDescent="0.3">
      <c r="A387" s="89"/>
      <c r="B387" s="90" t="str">
        <f>IF(A387="","",VLOOKUP(A387,'Fixture List Individual Files'!$B$14:$F$63,2,FALSE))</f>
        <v/>
      </c>
      <c r="C387" s="91"/>
      <c r="D387" s="92" t="str">
        <f>IF(A387="","",VLOOKUP(A387,'Fixture List Individual Files'!$B$14:$F$63,3,FALSE))</f>
        <v/>
      </c>
      <c r="E387" s="92" t="str">
        <f t="shared" si="50"/>
        <v/>
      </c>
      <c r="F387" s="93" t="str">
        <f>IF(A387="","",VLOOKUP(A387,'Fixture List Individual Files'!$B$14:$F$63,4,FALSE))</f>
        <v/>
      </c>
      <c r="G387" s="94" t="str">
        <f>IF(A387="","",VLOOKUP(A387,'Fixture List Individual Files'!$B$14:$F$63,5,FALSE))</f>
        <v/>
      </c>
      <c r="H387" s="95" t="str">
        <f t="shared" si="47"/>
        <v/>
      </c>
      <c r="I387" s="96" t="str">
        <f t="shared" si="48"/>
        <v/>
      </c>
      <c r="J387" s="96" t="str">
        <f t="shared" si="49"/>
        <v/>
      </c>
    </row>
    <row r="388" spans="1:10" x14ac:dyDescent="0.3">
      <c r="A388" s="89"/>
      <c r="B388" s="90" t="str">
        <f>IF(A388="","",VLOOKUP(A388,'Fixture List Individual Files'!$B$14:$F$63,2,FALSE))</f>
        <v/>
      </c>
      <c r="C388" s="91"/>
      <c r="D388" s="92" t="str">
        <f>IF(A388="","",VLOOKUP(A388,'Fixture List Individual Files'!$B$14:$F$63,3,FALSE))</f>
        <v/>
      </c>
      <c r="E388" s="92" t="str">
        <f t="shared" si="50"/>
        <v/>
      </c>
      <c r="F388" s="93" t="str">
        <f>IF(A388="","",VLOOKUP(A388,'Fixture List Individual Files'!$B$14:$F$63,4,FALSE))</f>
        <v/>
      </c>
      <c r="G388" s="94" t="str">
        <f>IF(A388="","",VLOOKUP(A388,'Fixture List Individual Files'!$B$14:$F$63,5,FALSE))</f>
        <v/>
      </c>
      <c r="H388" s="95" t="str">
        <f t="shared" si="47"/>
        <v/>
      </c>
      <c r="I388" s="96" t="str">
        <f t="shared" si="48"/>
        <v/>
      </c>
      <c r="J388" s="96" t="str">
        <f t="shared" si="49"/>
        <v/>
      </c>
    </row>
    <row r="389" spans="1:10" x14ac:dyDescent="0.3">
      <c r="A389" s="89"/>
      <c r="B389" s="90" t="str">
        <f>IF(A389="","",VLOOKUP(A389,'Fixture List Individual Files'!$B$14:$F$63,2,FALSE))</f>
        <v/>
      </c>
      <c r="C389" s="91"/>
      <c r="D389" s="92" t="str">
        <f>IF(A389="","",VLOOKUP(A389,'Fixture List Individual Files'!$B$14:$F$63,3,FALSE))</f>
        <v/>
      </c>
      <c r="E389" s="92" t="str">
        <f t="shared" si="50"/>
        <v/>
      </c>
      <c r="F389" s="93" t="str">
        <f>IF(A389="","",VLOOKUP(A389,'Fixture List Individual Files'!$B$14:$F$63,4,FALSE))</f>
        <v/>
      </c>
      <c r="G389" s="94" t="str">
        <f>IF(A389="","",VLOOKUP(A389,'Fixture List Individual Files'!$B$14:$F$63,5,FALSE))</f>
        <v/>
      </c>
      <c r="H389" s="95" t="str">
        <f t="shared" si="47"/>
        <v/>
      </c>
      <c r="I389" s="96" t="str">
        <f t="shared" si="48"/>
        <v/>
      </c>
      <c r="J389" s="96" t="str">
        <f t="shared" si="49"/>
        <v/>
      </c>
    </row>
    <row r="390" spans="1:10" x14ac:dyDescent="0.3">
      <c r="A390" s="89"/>
      <c r="B390" s="90" t="str">
        <f>IF(A390="","",VLOOKUP(A390,'Fixture List Individual Files'!$B$14:$F$63,2,FALSE))</f>
        <v/>
      </c>
      <c r="C390" s="91"/>
      <c r="D390" s="92" t="str">
        <f>IF(A390="","",VLOOKUP(A390,'Fixture List Individual Files'!$B$14:$F$63,3,FALSE))</f>
        <v/>
      </c>
      <c r="E390" s="92" t="str">
        <f t="shared" si="50"/>
        <v/>
      </c>
      <c r="F390" s="93" t="str">
        <f>IF(A390="","",VLOOKUP(A390,'Fixture List Individual Files'!$B$14:$F$63,4,FALSE))</f>
        <v/>
      </c>
      <c r="G390" s="94" t="str">
        <f>IF(A390="","",VLOOKUP(A390,'Fixture List Individual Files'!$B$14:$F$63,5,FALSE))</f>
        <v/>
      </c>
      <c r="H390" s="95" t="str">
        <f t="shared" si="47"/>
        <v/>
      </c>
      <c r="I390" s="96" t="str">
        <f t="shared" si="48"/>
        <v/>
      </c>
      <c r="J390" s="96" t="str">
        <f t="shared" si="49"/>
        <v/>
      </c>
    </row>
    <row r="391" spans="1:10" x14ac:dyDescent="0.3">
      <c r="A391" s="89"/>
      <c r="B391" s="90" t="str">
        <f>IF(A391="","",VLOOKUP(A391,'Fixture List Individual Files'!$B$14:$F$63,2,FALSE))</f>
        <v/>
      </c>
      <c r="C391" s="91"/>
      <c r="D391" s="92" t="str">
        <f>IF(A391="","",VLOOKUP(A391,'Fixture List Individual Files'!$B$14:$F$63,3,FALSE))</f>
        <v/>
      </c>
      <c r="E391" s="92" t="str">
        <f t="shared" si="50"/>
        <v/>
      </c>
      <c r="F391" s="93" t="str">
        <f>IF(A391="","",VLOOKUP(A391,'Fixture List Individual Files'!$B$14:$F$63,4,FALSE))</f>
        <v/>
      </c>
      <c r="G391" s="94" t="str">
        <f>IF(A391="","",VLOOKUP(A391,'Fixture List Individual Files'!$B$14:$F$63,5,FALSE))</f>
        <v/>
      </c>
      <c r="H391" s="95" t="str">
        <f t="shared" si="47"/>
        <v/>
      </c>
      <c r="I391" s="96" t="str">
        <f t="shared" si="48"/>
        <v/>
      </c>
      <c r="J391" s="96" t="str">
        <f t="shared" si="49"/>
        <v/>
      </c>
    </row>
    <row r="392" spans="1:10" x14ac:dyDescent="0.3">
      <c r="A392" s="89"/>
      <c r="B392" s="90" t="str">
        <f>IF(A392="","",VLOOKUP(A392,'Fixture List Individual Files'!$B$14:$F$63,2,FALSE))</f>
        <v/>
      </c>
      <c r="C392" s="91"/>
      <c r="D392" s="92" t="str">
        <f>IF(A392="","",VLOOKUP(A392,'Fixture List Individual Files'!$B$14:$F$63,3,FALSE))</f>
        <v/>
      </c>
      <c r="E392" s="92" t="str">
        <f t="shared" si="50"/>
        <v/>
      </c>
      <c r="F392" s="93" t="str">
        <f>IF(A392="","",VLOOKUP(A392,'Fixture List Individual Files'!$B$14:$F$63,4,FALSE))</f>
        <v/>
      </c>
      <c r="G392" s="94" t="str">
        <f>IF(A392="","",VLOOKUP(A392,'Fixture List Individual Files'!$B$14:$F$63,5,FALSE))</f>
        <v/>
      </c>
      <c r="H392" s="95" t="str">
        <f t="shared" si="47"/>
        <v/>
      </c>
      <c r="I392" s="96" t="str">
        <f t="shared" si="48"/>
        <v/>
      </c>
      <c r="J392" s="96" t="str">
        <f t="shared" si="49"/>
        <v/>
      </c>
    </row>
    <row r="393" spans="1:10" x14ac:dyDescent="0.3">
      <c r="A393" s="89"/>
      <c r="B393" s="90" t="str">
        <f>IF(A393="","",VLOOKUP(A393,'Fixture List Individual Files'!$B$14:$F$63,2,FALSE))</f>
        <v/>
      </c>
      <c r="C393" s="97"/>
      <c r="D393" s="92" t="str">
        <f>IF(A393="","",VLOOKUP(A393,'Fixture List Individual Files'!$B$14:$F$63,3,FALSE))</f>
        <v/>
      </c>
      <c r="E393" s="92" t="str">
        <f t="shared" si="50"/>
        <v/>
      </c>
      <c r="F393" s="93" t="str">
        <f>IF(A393="","",VLOOKUP(A393,'Fixture List Individual Files'!$B$14:$F$63,4,FALSE))</f>
        <v/>
      </c>
      <c r="G393" s="94" t="str">
        <f>IF(A393="","",VLOOKUP(A393,'Fixture List Individual Files'!$B$14:$F$63,5,FALSE))</f>
        <v/>
      </c>
      <c r="H393" s="95" t="str">
        <f t="shared" si="47"/>
        <v/>
      </c>
      <c r="I393" s="96" t="str">
        <f t="shared" si="48"/>
        <v/>
      </c>
      <c r="J393" s="96" t="str">
        <f t="shared" si="49"/>
        <v/>
      </c>
    </row>
    <row r="394" spans="1:10" x14ac:dyDescent="0.3">
      <c r="A394" s="89"/>
      <c r="B394" s="90" t="str">
        <f>IF(A394="","",VLOOKUP(A394,'Fixture List Individual Files'!$B$14:$F$63,2,FALSE))</f>
        <v/>
      </c>
      <c r="C394" s="98"/>
      <c r="D394" s="92" t="str">
        <f>IF(A394="","",VLOOKUP(A394,'Fixture List Individual Files'!$B$14:$F$63,3,FALSE))</f>
        <v/>
      </c>
      <c r="E394" s="92" t="str">
        <f t="shared" si="50"/>
        <v/>
      </c>
      <c r="F394" s="93" t="str">
        <f>IF(A394="","",VLOOKUP(A394,'Fixture List Individual Files'!$B$14:$F$63,4,FALSE))</f>
        <v/>
      </c>
      <c r="G394" s="94" t="str">
        <f>IF(A394="","",VLOOKUP(A394,'Fixture List Individual Files'!$B$14:$F$63,5,FALSE))</f>
        <v/>
      </c>
      <c r="H394" s="95" t="str">
        <f t="shared" si="47"/>
        <v/>
      </c>
      <c r="I394" s="96" t="str">
        <f t="shared" si="48"/>
        <v/>
      </c>
      <c r="J394" s="96" t="str">
        <f t="shared" si="49"/>
        <v/>
      </c>
    </row>
    <row r="395" spans="1:10" x14ac:dyDescent="0.3">
      <c r="A395" s="89"/>
      <c r="B395" s="90" t="str">
        <f>IF(A395="","",VLOOKUP(A395,'Fixture List Individual Files'!$B$14:$F$63,2,FALSE))</f>
        <v/>
      </c>
      <c r="C395" s="98"/>
      <c r="D395" s="92" t="str">
        <f>IF(A395="","",VLOOKUP(A395,'Fixture List Individual Files'!$B$14:$F$63,3,FALSE))</f>
        <v/>
      </c>
      <c r="E395" s="92" t="str">
        <f t="shared" si="50"/>
        <v/>
      </c>
      <c r="F395" s="93" t="str">
        <f>IF(A395="","",VLOOKUP(A395,'Fixture List Individual Files'!$B$14:$F$63,4,FALSE))</f>
        <v/>
      </c>
      <c r="G395" s="94" t="str">
        <f>IF(A395="","",VLOOKUP(A395,'Fixture List Individual Files'!$B$14:$F$63,5,FALSE))</f>
        <v/>
      </c>
      <c r="H395" s="95" t="str">
        <f t="shared" si="47"/>
        <v/>
      </c>
      <c r="I395" s="96" t="str">
        <f t="shared" si="48"/>
        <v/>
      </c>
      <c r="J395" s="96" t="str">
        <f t="shared" si="49"/>
        <v/>
      </c>
    </row>
    <row r="396" spans="1:10" x14ac:dyDescent="0.3">
      <c r="A396" s="90"/>
      <c r="B396" s="292" t="s">
        <v>299</v>
      </c>
      <c r="C396" s="293">
        <f>SUM(C360:C395)</f>
        <v>0</v>
      </c>
      <c r="D396" s="293"/>
      <c r="E396" s="293">
        <f>SUM(E360:E395)</f>
        <v>0</v>
      </c>
      <c r="F396" s="290">
        <f>SUMIF(F360:F395,"Yes",E360:E395)</f>
        <v>0</v>
      </c>
      <c r="G396" s="217"/>
      <c r="H396" s="289">
        <f>SUM(H360:H395)</f>
        <v>0</v>
      </c>
      <c r="I396" s="290">
        <f t="shared" ref="I396:J396" si="51">SUM(I360:I395)</f>
        <v>0</v>
      </c>
      <c r="J396" s="290">
        <f t="shared" si="51"/>
        <v>0</v>
      </c>
    </row>
    <row r="398" spans="1:10" x14ac:dyDescent="0.3">
      <c r="A398" s="405" t="s">
        <v>104</v>
      </c>
      <c r="B398" s="405"/>
      <c r="C398" s="405"/>
      <c r="D398" s="405"/>
      <c r="E398" s="405"/>
      <c r="F398" s="103" t="s">
        <v>287</v>
      </c>
      <c r="G398" s="104"/>
      <c r="H398" s="102"/>
      <c r="I398" s="102"/>
      <c r="J398" s="105" t="e">
        <f>IF(VLOOKUP(A398,'Start Here!'!$N$46:$Q$70,4,FALSE)=0,VLOOKUP(Facility_Type,Admin_Lists!$A$63:$B$66,2,FALSE),VLOOKUP(A398,'Start Here!'!$N$46:$Q$70,4,FALSE))</f>
        <v>#N/A</v>
      </c>
    </row>
    <row r="399" spans="1:10" ht="17.25" thickBot="1" x14ac:dyDescent="0.35">
      <c r="A399" s="106" t="s">
        <v>288</v>
      </c>
      <c r="B399" s="107" t="s">
        <v>57</v>
      </c>
      <c r="C399" s="108"/>
      <c r="D399" s="109"/>
      <c r="E399" s="109">
        <f>IFERROR(VLOOKUP(B399,Admin_Lists!$A$9:$B$49,2,FALSE),"")</f>
        <v>0</v>
      </c>
      <c r="F399" s="110" t="s">
        <v>289</v>
      </c>
      <c r="G399" s="122"/>
      <c r="H399" s="111"/>
      <c r="I399" s="111"/>
      <c r="J399" s="112">
        <f>VLOOKUP(A398,'Start Here!'!$N$46:$O$70,2,FALSE)</f>
        <v>0</v>
      </c>
    </row>
    <row r="400" spans="1:10" ht="17.25" x14ac:dyDescent="0.3">
      <c r="A400" s="113"/>
      <c r="B400" s="401" t="str">
        <f>"Area Description: "&amp;'Sq. Ft. Area Individual Files'!D302</f>
        <v xml:space="preserve">Area Description: </v>
      </c>
      <c r="C400" s="401"/>
      <c r="D400" s="401"/>
      <c r="E400" s="401"/>
      <c r="F400" s="120" t="s">
        <v>290</v>
      </c>
      <c r="G400" s="114">
        <f>'Sq. Ft. Area Individual Files'!C303</f>
        <v>0</v>
      </c>
    </row>
    <row r="401" spans="1:10" x14ac:dyDescent="0.3">
      <c r="A401" s="397" t="s">
        <v>260</v>
      </c>
      <c r="B401" s="395" t="s">
        <v>268</v>
      </c>
      <c r="C401" s="395" t="s">
        <v>269</v>
      </c>
      <c r="D401" s="395" t="s">
        <v>262</v>
      </c>
      <c r="E401" s="395" t="s">
        <v>291</v>
      </c>
      <c r="F401" s="395" t="s">
        <v>292</v>
      </c>
      <c r="G401" s="397" t="s">
        <v>264</v>
      </c>
      <c r="H401" s="399" t="s">
        <v>293</v>
      </c>
      <c r="I401" s="399"/>
      <c r="J401" s="399"/>
    </row>
    <row r="402" spans="1:10" ht="25.5" x14ac:dyDescent="0.3">
      <c r="A402" s="398"/>
      <c r="B402" s="396"/>
      <c r="C402" s="396"/>
      <c r="D402" s="396"/>
      <c r="E402" s="396"/>
      <c r="F402" s="396"/>
      <c r="G402" s="398"/>
      <c r="H402" s="118" t="s">
        <v>294</v>
      </c>
      <c r="I402" s="118" t="s">
        <v>295</v>
      </c>
      <c r="J402" s="118" t="s">
        <v>296</v>
      </c>
    </row>
    <row r="403" spans="1:10" x14ac:dyDescent="0.3">
      <c r="A403" s="89"/>
      <c r="B403" s="90" t="str">
        <f>IF(A403="","",VLOOKUP(A403,'Fixture List Individual Files'!$B$14:$F$63,2,FALSE))</f>
        <v/>
      </c>
      <c r="C403" s="91"/>
      <c r="D403" s="92" t="str">
        <f>IF(A403="","",VLOOKUP(A403,'Fixture List Individual Files'!$B$14:$F$63,3,FALSE))</f>
        <v/>
      </c>
      <c r="E403" s="92" t="str">
        <f>IF(D403="","",C403*D403)</f>
        <v/>
      </c>
      <c r="F403" s="93" t="str">
        <f>IF(A403="","",VLOOKUP(A403,'Fixture List Individual Files'!$B$14:$F$63,4,FALSE))</f>
        <v/>
      </c>
      <c r="G403" s="94" t="str">
        <f>IF(A403="","",VLOOKUP(A403,'Fixture List Individual Files'!$B$14:$F$63,5,FALSE))</f>
        <v/>
      </c>
      <c r="H403" s="95" t="str">
        <f t="shared" ref="H403:H438" si="52">IF(AND(F403="Yes",Facility_Type="Commercial"),(SFE_Commercial-SFBASE_Commercial)*E403/1000*$J$399,IF(AND(F403="Yes",Facility_Type="Industrial",G403="Non-High Bay"),(SFE_Industrial-SFBASE_Industrial)*E403/1000*$J$399,IF(AND(F403="Yes",Facility_Type="Schools &amp; Government",G403="Non-High Bay"),((SFE_SG-SFBASE_SG)*E403/1000*$J$399),"")))</f>
        <v/>
      </c>
      <c r="I403" s="96" t="str">
        <f t="shared" ref="I403:I438" si="53">IF(AND(F403="Yes",Facility_Type="Commercial"),(SFE_Commercial-SFBASE_Commercial)*E403/1000*$J$398,IF(AND(F403="Yes",Facility_Type="Industrial",G403="Non-High Bay"),(SFE_Industrial-SFBASE_Industrial)*E403/1000*$J$398,IF(AND(F403="Yes",Facility_Type="Schools &amp; Government",G403="Non-High Bay"),((SFE_SG-SFBASE_SG)*E403/1000*$J$398),"")))</f>
        <v/>
      </c>
      <c r="J403" s="96" t="str">
        <f t="shared" ref="J403:J438" si="54">IFERROR(I403*EUL_for_NLC,"")</f>
        <v/>
      </c>
    </row>
    <row r="404" spans="1:10" x14ac:dyDescent="0.3">
      <c r="A404" s="89"/>
      <c r="B404" s="90" t="str">
        <f>IF(A404="","",VLOOKUP(A404,'Fixture List Individual Files'!$B$14:$F$63,2,FALSE))</f>
        <v/>
      </c>
      <c r="C404" s="91"/>
      <c r="D404" s="92" t="str">
        <f>IF(A404="","",VLOOKUP(A404,'Fixture List Individual Files'!$B$14:$F$63,3,FALSE))</f>
        <v/>
      </c>
      <c r="E404" s="92" t="str">
        <f t="shared" ref="E404:E438" si="55">IF(D404="","",C404*D404)</f>
        <v/>
      </c>
      <c r="F404" s="93" t="str">
        <f>IF(A404="","",VLOOKUP(A404,'Fixture List Individual Files'!$B$14:$F$63,4,FALSE))</f>
        <v/>
      </c>
      <c r="G404" s="94" t="str">
        <f>IF(A404="","",VLOOKUP(A404,'Fixture List Individual Files'!$B$14:$F$63,5,FALSE))</f>
        <v/>
      </c>
      <c r="H404" s="95" t="str">
        <f t="shared" si="52"/>
        <v/>
      </c>
      <c r="I404" s="96" t="str">
        <f t="shared" si="53"/>
        <v/>
      </c>
      <c r="J404" s="96" t="str">
        <f t="shared" si="54"/>
        <v/>
      </c>
    </row>
    <row r="405" spans="1:10" x14ac:dyDescent="0.3">
      <c r="A405" s="89"/>
      <c r="B405" s="90" t="str">
        <f>IF(A405="","",VLOOKUP(A405,'Fixture List Individual Files'!$B$14:$F$63,2,FALSE))</f>
        <v/>
      </c>
      <c r="C405" s="91"/>
      <c r="D405" s="92" t="str">
        <f>IF(A405="","",VLOOKUP(A405,'Fixture List Individual Files'!$B$14:$F$63,3,FALSE))</f>
        <v/>
      </c>
      <c r="E405" s="92" t="str">
        <f t="shared" si="55"/>
        <v/>
      </c>
      <c r="F405" s="93" t="str">
        <f>IF(A405="","",VLOOKUP(A405,'Fixture List Individual Files'!$B$14:$F$63,4,FALSE))</f>
        <v/>
      </c>
      <c r="G405" s="94" t="str">
        <f>IF(A405="","",VLOOKUP(A405,'Fixture List Individual Files'!$B$14:$F$63,5,FALSE))</f>
        <v/>
      </c>
      <c r="H405" s="95" t="str">
        <f t="shared" si="52"/>
        <v/>
      </c>
      <c r="I405" s="96" t="str">
        <f t="shared" si="53"/>
        <v/>
      </c>
      <c r="J405" s="96" t="str">
        <f t="shared" si="54"/>
        <v/>
      </c>
    </row>
    <row r="406" spans="1:10" x14ac:dyDescent="0.3">
      <c r="A406" s="89"/>
      <c r="B406" s="90" t="str">
        <f>IF(A406="","",VLOOKUP(A406,'Fixture List Individual Files'!$B$14:$F$63,2,FALSE))</f>
        <v/>
      </c>
      <c r="C406" s="91"/>
      <c r="D406" s="92" t="str">
        <f>IF(A406="","",VLOOKUP(A406,'Fixture List Individual Files'!$B$14:$F$63,3,FALSE))</f>
        <v/>
      </c>
      <c r="E406" s="92" t="str">
        <f t="shared" si="55"/>
        <v/>
      </c>
      <c r="F406" s="93" t="str">
        <f>IF(A406="","",VLOOKUP(A406,'Fixture List Individual Files'!$B$14:$F$63,4,FALSE))</f>
        <v/>
      </c>
      <c r="G406" s="94" t="str">
        <f>IF(A406="","",VLOOKUP(A406,'Fixture List Individual Files'!$B$14:$F$63,5,FALSE))</f>
        <v/>
      </c>
      <c r="H406" s="95" t="str">
        <f t="shared" si="52"/>
        <v/>
      </c>
      <c r="I406" s="96" t="str">
        <f t="shared" si="53"/>
        <v/>
      </c>
      <c r="J406" s="96" t="str">
        <f t="shared" si="54"/>
        <v/>
      </c>
    </row>
    <row r="407" spans="1:10" x14ac:dyDescent="0.3">
      <c r="A407" s="89"/>
      <c r="B407" s="90" t="str">
        <f>IF(A407="","",VLOOKUP(A407,'Fixture List Individual Files'!$B$14:$F$63,2,FALSE))</f>
        <v/>
      </c>
      <c r="C407" s="91"/>
      <c r="D407" s="92" t="str">
        <f>IF(A407="","",VLOOKUP(A407,'Fixture List Individual Files'!$B$14:$F$63,3,FALSE))</f>
        <v/>
      </c>
      <c r="E407" s="92" t="str">
        <f t="shared" si="55"/>
        <v/>
      </c>
      <c r="F407" s="93" t="str">
        <f>IF(A407="","",VLOOKUP(A407,'Fixture List Individual Files'!$B$14:$F$63,4,FALSE))</f>
        <v/>
      </c>
      <c r="G407" s="94" t="str">
        <f>IF(A407="","",VLOOKUP(A407,'Fixture List Individual Files'!$B$14:$F$63,5,FALSE))</f>
        <v/>
      </c>
      <c r="H407" s="95" t="str">
        <f t="shared" si="52"/>
        <v/>
      </c>
      <c r="I407" s="96" t="str">
        <f t="shared" si="53"/>
        <v/>
      </c>
      <c r="J407" s="96" t="str">
        <f t="shared" si="54"/>
        <v/>
      </c>
    </row>
    <row r="408" spans="1:10" x14ac:dyDescent="0.3">
      <c r="A408" s="89"/>
      <c r="B408" s="90" t="str">
        <f>IF(A408="","",VLOOKUP(A408,'Fixture List Individual Files'!$B$14:$F$63,2,FALSE))</f>
        <v/>
      </c>
      <c r="C408" s="91"/>
      <c r="D408" s="92" t="str">
        <f>IF(A408="","",VLOOKUP(A408,'Fixture List Individual Files'!$B$14:$F$63,3,FALSE))</f>
        <v/>
      </c>
      <c r="E408" s="92" t="str">
        <f t="shared" si="55"/>
        <v/>
      </c>
      <c r="F408" s="93" t="str">
        <f>IF(A408="","",VLOOKUP(A408,'Fixture List Individual Files'!$B$14:$F$63,4,FALSE))</f>
        <v/>
      </c>
      <c r="G408" s="94" t="str">
        <f>IF(A408="","",VLOOKUP(A408,'Fixture List Individual Files'!$B$14:$F$63,5,FALSE))</f>
        <v/>
      </c>
      <c r="H408" s="95" t="str">
        <f t="shared" si="52"/>
        <v/>
      </c>
      <c r="I408" s="96" t="str">
        <f t="shared" si="53"/>
        <v/>
      </c>
      <c r="J408" s="96" t="str">
        <f t="shared" si="54"/>
        <v/>
      </c>
    </row>
    <row r="409" spans="1:10" x14ac:dyDescent="0.3">
      <c r="A409" s="89"/>
      <c r="B409" s="90" t="str">
        <f>IF(A409="","",VLOOKUP(A409,'Fixture List Individual Files'!$B$14:$F$63,2,FALSE))</f>
        <v/>
      </c>
      <c r="C409" s="91"/>
      <c r="D409" s="92" t="str">
        <f>IF(A409="","",VLOOKUP(A409,'Fixture List Individual Files'!$B$14:$F$63,3,FALSE))</f>
        <v/>
      </c>
      <c r="E409" s="92" t="str">
        <f t="shared" si="55"/>
        <v/>
      </c>
      <c r="F409" s="93" t="str">
        <f>IF(A409="","",VLOOKUP(A409,'Fixture List Individual Files'!$B$14:$F$63,4,FALSE))</f>
        <v/>
      </c>
      <c r="G409" s="94" t="str">
        <f>IF(A409="","",VLOOKUP(A409,'Fixture List Individual Files'!$B$14:$F$63,5,FALSE))</f>
        <v/>
      </c>
      <c r="H409" s="95" t="str">
        <f t="shared" si="52"/>
        <v/>
      </c>
      <c r="I409" s="96" t="str">
        <f t="shared" si="53"/>
        <v/>
      </c>
      <c r="J409" s="96" t="str">
        <f t="shared" si="54"/>
        <v/>
      </c>
    </row>
    <row r="410" spans="1:10" x14ac:dyDescent="0.3">
      <c r="A410" s="89"/>
      <c r="B410" s="90" t="str">
        <f>IF(A410="","",VLOOKUP(A410,'Fixture List Individual Files'!$B$14:$F$63,2,FALSE))</f>
        <v/>
      </c>
      <c r="C410" s="91"/>
      <c r="D410" s="92" t="str">
        <f>IF(A410="","",VLOOKUP(A410,'Fixture List Individual Files'!$B$14:$F$63,3,FALSE))</f>
        <v/>
      </c>
      <c r="E410" s="92" t="str">
        <f t="shared" si="55"/>
        <v/>
      </c>
      <c r="F410" s="93" t="str">
        <f>IF(A410="","",VLOOKUP(A410,'Fixture List Individual Files'!$B$14:$F$63,4,FALSE))</f>
        <v/>
      </c>
      <c r="G410" s="94" t="str">
        <f>IF(A410="","",VLOOKUP(A410,'Fixture List Individual Files'!$B$14:$F$63,5,FALSE))</f>
        <v/>
      </c>
      <c r="H410" s="95" t="str">
        <f t="shared" si="52"/>
        <v/>
      </c>
      <c r="I410" s="96" t="str">
        <f t="shared" si="53"/>
        <v/>
      </c>
      <c r="J410" s="96" t="str">
        <f t="shared" si="54"/>
        <v/>
      </c>
    </row>
    <row r="411" spans="1:10" x14ac:dyDescent="0.3">
      <c r="A411" s="89"/>
      <c r="B411" s="90" t="str">
        <f>IF(A411="","",VLOOKUP(A411,'Fixture List Individual Files'!$B$14:$F$63,2,FALSE))</f>
        <v/>
      </c>
      <c r="C411" s="91"/>
      <c r="D411" s="92" t="str">
        <f>IF(A411="","",VLOOKUP(A411,'Fixture List Individual Files'!$B$14:$F$63,3,FALSE))</f>
        <v/>
      </c>
      <c r="E411" s="92" t="str">
        <f t="shared" si="55"/>
        <v/>
      </c>
      <c r="F411" s="93" t="str">
        <f>IF(A411="","",VLOOKUP(A411,'Fixture List Individual Files'!$B$14:$F$63,4,FALSE))</f>
        <v/>
      </c>
      <c r="G411" s="94" t="str">
        <f>IF(A411="","",VLOOKUP(A411,'Fixture List Individual Files'!$B$14:$F$63,5,FALSE))</f>
        <v/>
      </c>
      <c r="H411" s="95" t="str">
        <f t="shared" si="52"/>
        <v/>
      </c>
      <c r="I411" s="96" t="str">
        <f t="shared" si="53"/>
        <v/>
      </c>
      <c r="J411" s="96" t="str">
        <f t="shared" si="54"/>
        <v/>
      </c>
    </row>
    <row r="412" spans="1:10" x14ac:dyDescent="0.3">
      <c r="A412" s="89"/>
      <c r="B412" s="90" t="str">
        <f>IF(A412="","",VLOOKUP(A412,'Fixture List Individual Files'!$B$14:$F$63,2,FALSE))</f>
        <v/>
      </c>
      <c r="C412" s="91"/>
      <c r="D412" s="92" t="str">
        <f>IF(A412="","",VLOOKUP(A412,'Fixture List Individual Files'!$B$14:$F$63,3,FALSE))</f>
        <v/>
      </c>
      <c r="E412" s="92" t="str">
        <f t="shared" si="55"/>
        <v/>
      </c>
      <c r="F412" s="93" t="str">
        <f>IF(A412="","",VLOOKUP(A412,'Fixture List Individual Files'!$B$14:$F$63,4,FALSE))</f>
        <v/>
      </c>
      <c r="G412" s="94" t="str">
        <f>IF(A412="","",VLOOKUP(A412,'Fixture List Individual Files'!$B$14:$F$63,5,FALSE))</f>
        <v/>
      </c>
      <c r="H412" s="95" t="str">
        <f t="shared" si="52"/>
        <v/>
      </c>
      <c r="I412" s="96" t="str">
        <f t="shared" si="53"/>
        <v/>
      </c>
      <c r="J412" s="96" t="str">
        <f t="shared" si="54"/>
        <v/>
      </c>
    </row>
    <row r="413" spans="1:10" x14ac:dyDescent="0.3">
      <c r="A413" s="89"/>
      <c r="B413" s="90" t="str">
        <f>IF(A413="","",VLOOKUP(A413,'Fixture List Individual Files'!$B$14:$F$63,2,FALSE))</f>
        <v/>
      </c>
      <c r="C413" s="91"/>
      <c r="D413" s="92" t="str">
        <f>IF(A413="","",VLOOKUP(A413,'Fixture List Individual Files'!$B$14:$F$63,3,FALSE))</f>
        <v/>
      </c>
      <c r="E413" s="92" t="str">
        <f t="shared" si="55"/>
        <v/>
      </c>
      <c r="F413" s="93" t="str">
        <f>IF(A413="","",VLOOKUP(A413,'Fixture List Individual Files'!$B$14:$F$63,4,FALSE))</f>
        <v/>
      </c>
      <c r="G413" s="94" t="str">
        <f>IF(A413="","",VLOOKUP(A413,'Fixture List Individual Files'!$B$14:$F$63,5,FALSE))</f>
        <v/>
      </c>
      <c r="H413" s="95" t="str">
        <f t="shared" si="52"/>
        <v/>
      </c>
      <c r="I413" s="96" t="str">
        <f t="shared" si="53"/>
        <v/>
      </c>
      <c r="J413" s="96" t="str">
        <f t="shared" si="54"/>
        <v/>
      </c>
    </row>
    <row r="414" spans="1:10" x14ac:dyDescent="0.3">
      <c r="A414" s="89"/>
      <c r="B414" s="90" t="str">
        <f>IF(A414="","",VLOOKUP(A414,'Fixture List Individual Files'!$B$14:$F$63,2,FALSE))</f>
        <v/>
      </c>
      <c r="C414" s="91"/>
      <c r="D414" s="92" t="str">
        <f>IF(A414="","",VLOOKUP(A414,'Fixture List Individual Files'!$B$14:$F$63,3,FALSE))</f>
        <v/>
      </c>
      <c r="E414" s="92" t="str">
        <f t="shared" si="55"/>
        <v/>
      </c>
      <c r="F414" s="93" t="str">
        <f>IF(A414="","",VLOOKUP(A414,'Fixture List Individual Files'!$B$14:$F$63,4,FALSE))</f>
        <v/>
      </c>
      <c r="G414" s="94" t="str">
        <f>IF(A414="","",VLOOKUP(A414,'Fixture List Individual Files'!$B$14:$F$63,5,FALSE))</f>
        <v/>
      </c>
      <c r="H414" s="95" t="str">
        <f t="shared" si="52"/>
        <v/>
      </c>
      <c r="I414" s="96" t="str">
        <f t="shared" si="53"/>
        <v/>
      </c>
      <c r="J414" s="96" t="str">
        <f t="shared" si="54"/>
        <v/>
      </c>
    </row>
    <row r="415" spans="1:10" x14ac:dyDescent="0.3">
      <c r="A415" s="89"/>
      <c r="B415" s="90" t="str">
        <f>IF(A415="","",VLOOKUP(A415,'Fixture List Individual Files'!$B$14:$F$63,2,FALSE))</f>
        <v/>
      </c>
      <c r="C415" s="91"/>
      <c r="D415" s="92" t="str">
        <f>IF(A415="","",VLOOKUP(A415,'Fixture List Individual Files'!$B$14:$F$63,3,FALSE))</f>
        <v/>
      </c>
      <c r="E415" s="92" t="str">
        <f t="shared" si="55"/>
        <v/>
      </c>
      <c r="F415" s="93" t="str">
        <f>IF(A415="","",VLOOKUP(A415,'Fixture List Individual Files'!$B$14:$F$63,4,FALSE))</f>
        <v/>
      </c>
      <c r="G415" s="94" t="str">
        <f>IF(A415="","",VLOOKUP(A415,'Fixture List Individual Files'!$B$14:$F$63,5,FALSE))</f>
        <v/>
      </c>
      <c r="H415" s="95" t="str">
        <f t="shared" si="52"/>
        <v/>
      </c>
      <c r="I415" s="96" t="str">
        <f t="shared" si="53"/>
        <v/>
      </c>
      <c r="J415" s="96" t="str">
        <f t="shared" si="54"/>
        <v/>
      </c>
    </row>
    <row r="416" spans="1:10" x14ac:dyDescent="0.3">
      <c r="A416" s="89"/>
      <c r="B416" s="90" t="str">
        <f>IF(A416="","",VLOOKUP(A416,'Fixture List Individual Files'!$B$14:$F$63,2,FALSE))</f>
        <v/>
      </c>
      <c r="C416" s="91"/>
      <c r="D416" s="92" t="str">
        <f>IF(A416="","",VLOOKUP(A416,'Fixture List Individual Files'!$B$14:$F$63,3,FALSE))</f>
        <v/>
      </c>
      <c r="E416" s="92" t="str">
        <f t="shared" si="55"/>
        <v/>
      </c>
      <c r="F416" s="93" t="str">
        <f>IF(A416="","",VLOOKUP(A416,'Fixture List Individual Files'!$B$14:$F$63,4,FALSE))</f>
        <v/>
      </c>
      <c r="G416" s="94" t="str">
        <f>IF(A416="","",VLOOKUP(A416,'Fixture List Individual Files'!$B$14:$F$63,5,FALSE))</f>
        <v/>
      </c>
      <c r="H416" s="95" t="str">
        <f t="shared" si="52"/>
        <v/>
      </c>
      <c r="I416" s="96" t="str">
        <f t="shared" si="53"/>
        <v/>
      </c>
      <c r="J416" s="96" t="str">
        <f t="shared" si="54"/>
        <v/>
      </c>
    </row>
    <row r="417" spans="1:10" x14ac:dyDescent="0.3">
      <c r="A417" s="89"/>
      <c r="B417" s="90" t="str">
        <f>IF(A417="","",VLOOKUP(A417,'Fixture List Individual Files'!$B$14:$F$63,2,FALSE))</f>
        <v/>
      </c>
      <c r="C417" s="91"/>
      <c r="D417" s="92" t="str">
        <f>IF(A417="","",VLOOKUP(A417,'Fixture List Individual Files'!$B$14:$F$63,3,FALSE))</f>
        <v/>
      </c>
      <c r="E417" s="92" t="str">
        <f t="shared" si="55"/>
        <v/>
      </c>
      <c r="F417" s="93" t="str">
        <f>IF(A417="","",VLOOKUP(A417,'Fixture List Individual Files'!$B$14:$F$63,4,FALSE))</f>
        <v/>
      </c>
      <c r="G417" s="94" t="str">
        <f>IF(A417="","",VLOOKUP(A417,'Fixture List Individual Files'!$B$14:$F$63,5,FALSE))</f>
        <v/>
      </c>
      <c r="H417" s="95" t="str">
        <f t="shared" si="52"/>
        <v/>
      </c>
      <c r="I417" s="96" t="str">
        <f t="shared" si="53"/>
        <v/>
      </c>
      <c r="J417" s="96" t="str">
        <f t="shared" si="54"/>
        <v/>
      </c>
    </row>
    <row r="418" spans="1:10" x14ac:dyDescent="0.3">
      <c r="A418" s="89"/>
      <c r="B418" s="90" t="str">
        <f>IF(A418="","",VLOOKUP(A418,'Fixture List Individual Files'!$B$14:$F$63,2,FALSE))</f>
        <v/>
      </c>
      <c r="C418" s="91"/>
      <c r="D418" s="92" t="str">
        <f>IF(A418="","",VLOOKUP(A418,'Fixture List Individual Files'!$B$14:$F$63,3,FALSE))</f>
        <v/>
      </c>
      <c r="E418" s="92" t="str">
        <f t="shared" si="55"/>
        <v/>
      </c>
      <c r="F418" s="93" t="str">
        <f>IF(A418="","",VLOOKUP(A418,'Fixture List Individual Files'!$B$14:$F$63,4,FALSE))</f>
        <v/>
      </c>
      <c r="G418" s="94" t="str">
        <f>IF(A418="","",VLOOKUP(A418,'Fixture List Individual Files'!$B$14:$F$63,5,FALSE))</f>
        <v/>
      </c>
      <c r="H418" s="95" t="str">
        <f t="shared" si="52"/>
        <v/>
      </c>
      <c r="I418" s="96" t="str">
        <f t="shared" si="53"/>
        <v/>
      </c>
      <c r="J418" s="96" t="str">
        <f t="shared" si="54"/>
        <v/>
      </c>
    </row>
    <row r="419" spans="1:10" x14ac:dyDescent="0.3">
      <c r="A419" s="89"/>
      <c r="B419" s="90" t="str">
        <f>IF(A419="","",VLOOKUP(A419,'Fixture List Individual Files'!$B$14:$F$63,2,FALSE))</f>
        <v/>
      </c>
      <c r="C419" s="91"/>
      <c r="D419" s="92" t="str">
        <f>IF(A419="","",VLOOKUP(A419,'Fixture List Individual Files'!$B$14:$F$63,3,FALSE))</f>
        <v/>
      </c>
      <c r="E419" s="92" t="str">
        <f t="shared" si="55"/>
        <v/>
      </c>
      <c r="F419" s="93" t="str">
        <f>IF(A419="","",VLOOKUP(A419,'Fixture List Individual Files'!$B$14:$F$63,4,FALSE))</f>
        <v/>
      </c>
      <c r="G419" s="94" t="str">
        <f>IF(A419="","",VLOOKUP(A419,'Fixture List Individual Files'!$B$14:$F$63,5,FALSE))</f>
        <v/>
      </c>
      <c r="H419" s="95" t="str">
        <f t="shared" si="52"/>
        <v/>
      </c>
      <c r="I419" s="96" t="str">
        <f t="shared" si="53"/>
        <v/>
      </c>
      <c r="J419" s="96" t="str">
        <f t="shared" si="54"/>
        <v/>
      </c>
    </row>
    <row r="420" spans="1:10" x14ac:dyDescent="0.3">
      <c r="A420" s="89"/>
      <c r="B420" s="90" t="str">
        <f>IF(A420="","",VLOOKUP(A420,'Fixture List Individual Files'!$B$14:$F$63,2,FALSE))</f>
        <v/>
      </c>
      <c r="C420" s="91"/>
      <c r="D420" s="92" t="str">
        <f>IF(A420="","",VLOOKUP(A420,'Fixture List Individual Files'!$B$14:$F$63,3,FALSE))</f>
        <v/>
      </c>
      <c r="E420" s="92" t="str">
        <f t="shared" si="55"/>
        <v/>
      </c>
      <c r="F420" s="93" t="str">
        <f>IF(A420="","",VLOOKUP(A420,'Fixture List Individual Files'!$B$14:$F$63,4,FALSE))</f>
        <v/>
      </c>
      <c r="G420" s="94" t="str">
        <f>IF(A420="","",VLOOKUP(A420,'Fixture List Individual Files'!$B$14:$F$63,5,FALSE))</f>
        <v/>
      </c>
      <c r="H420" s="95" t="str">
        <f t="shared" si="52"/>
        <v/>
      </c>
      <c r="I420" s="96" t="str">
        <f t="shared" si="53"/>
        <v/>
      </c>
      <c r="J420" s="96" t="str">
        <f t="shared" si="54"/>
        <v/>
      </c>
    </row>
    <row r="421" spans="1:10" x14ac:dyDescent="0.3">
      <c r="A421" s="89"/>
      <c r="B421" s="90" t="str">
        <f>IF(A421="","",VLOOKUP(A421,'Fixture List Individual Files'!$B$14:$F$63,2,FALSE))</f>
        <v/>
      </c>
      <c r="C421" s="91"/>
      <c r="D421" s="92" t="str">
        <f>IF(A421="","",VLOOKUP(A421,'Fixture List Individual Files'!$B$14:$F$63,3,FALSE))</f>
        <v/>
      </c>
      <c r="E421" s="92" t="str">
        <f t="shared" si="55"/>
        <v/>
      </c>
      <c r="F421" s="93" t="str">
        <f>IF(A421="","",VLOOKUP(A421,'Fixture List Individual Files'!$B$14:$F$63,4,FALSE))</f>
        <v/>
      </c>
      <c r="G421" s="94" t="str">
        <f>IF(A421="","",VLOOKUP(A421,'Fixture List Individual Files'!$B$14:$F$63,5,FALSE))</f>
        <v/>
      </c>
      <c r="H421" s="95" t="str">
        <f t="shared" si="52"/>
        <v/>
      </c>
      <c r="I421" s="96" t="str">
        <f t="shared" si="53"/>
        <v/>
      </c>
      <c r="J421" s="96" t="str">
        <f t="shared" si="54"/>
        <v/>
      </c>
    </row>
    <row r="422" spans="1:10" x14ac:dyDescent="0.3">
      <c r="A422" s="89"/>
      <c r="B422" s="90" t="str">
        <f>IF(A422="","",VLOOKUP(A422,'Fixture List Individual Files'!$B$14:$F$63,2,FALSE))</f>
        <v/>
      </c>
      <c r="C422" s="91"/>
      <c r="D422" s="92" t="str">
        <f>IF(A422="","",VLOOKUP(A422,'Fixture List Individual Files'!$B$14:$F$63,3,FALSE))</f>
        <v/>
      </c>
      <c r="E422" s="92" t="str">
        <f t="shared" si="55"/>
        <v/>
      </c>
      <c r="F422" s="93" t="str">
        <f>IF(A422="","",VLOOKUP(A422,'Fixture List Individual Files'!$B$14:$F$63,4,FALSE))</f>
        <v/>
      </c>
      <c r="G422" s="94" t="str">
        <f>IF(A422="","",VLOOKUP(A422,'Fixture List Individual Files'!$B$14:$F$63,5,FALSE))</f>
        <v/>
      </c>
      <c r="H422" s="95" t="str">
        <f t="shared" si="52"/>
        <v/>
      </c>
      <c r="I422" s="96" t="str">
        <f t="shared" si="53"/>
        <v/>
      </c>
      <c r="J422" s="96" t="str">
        <f t="shared" si="54"/>
        <v/>
      </c>
    </row>
    <row r="423" spans="1:10" x14ac:dyDescent="0.3">
      <c r="A423" s="89"/>
      <c r="B423" s="90" t="str">
        <f>IF(A423="","",VLOOKUP(A423,'Fixture List Individual Files'!$B$14:$F$63,2,FALSE))</f>
        <v/>
      </c>
      <c r="C423" s="91"/>
      <c r="D423" s="92" t="str">
        <f>IF(A423="","",VLOOKUP(A423,'Fixture List Individual Files'!$B$14:$F$63,3,FALSE))</f>
        <v/>
      </c>
      <c r="E423" s="92" t="str">
        <f t="shared" si="55"/>
        <v/>
      </c>
      <c r="F423" s="93" t="str">
        <f>IF(A423="","",VLOOKUP(A423,'Fixture List Individual Files'!$B$14:$F$63,4,FALSE))</f>
        <v/>
      </c>
      <c r="G423" s="94" t="str">
        <f>IF(A423="","",VLOOKUP(A423,'Fixture List Individual Files'!$B$14:$F$63,5,FALSE))</f>
        <v/>
      </c>
      <c r="H423" s="95" t="str">
        <f t="shared" si="52"/>
        <v/>
      </c>
      <c r="I423" s="96" t="str">
        <f t="shared" si="53"/>
        <v/>
      </c>
      <c r="J423" s="96" t="str">
        <f t="shared" si="54"/>
        <v/>
      </c>
    </row>
    <row r="424" spans="1:10" x14ac:dyDescent="0.3">
      <c r="A424" s="89"/>
      <c r="B424" s="90" t="str">
        <f>IF(A424="","",VLOOKUP(A424,'Fixture List Individual Files'!$B$14:$F$63,2,FALSE))</f>
        <v/>
      </c>
      <c r="C424" s="91"/>
      <c r="D424" s="92" t="str">
        <f>IF(A424="","",VLOOKUP(A424,'Fixture List Individual Files'!$B$14:$F$63,3,FALSE))</f>
        <v/>
      </c>
      <c r="E424" s="92" t="str">
        <f t="shared" si="55"/>
        <v/>
      </c>
      <c r="F424" s="93" t="str">
        <f>IF(A424="","",VLOOKUP(A424,'Fixture List Individual Files'!$B$14:$F$63,4,FALSE))</f>
        <v/>
      </c>
      <c r="G424" s="94" t="str">
        <f>IF(A424="","",VLOOKUP(A424,'Fixture List Individual Files'!$B$14:$F$63,5,FALSE))</f>
        <v/>
      </c>
      <c r="H424" s="95" t="str">
        <f t="shared" si="52"/>
        <v/>
      </c>
      <c r="I424" s="96" t="str">
        <f t="shared" si="53"/>
        <v/>
      </c>
      <c r="J424" s="96" t="str">
        <f t="shared" si="54"/>
        <v/>
      </c>
    </row>
    <row r="425" spans="1:10" x14ac:dyDescent="0.3">
      <c r="A425" s="89"/>
      <c r="B425" s="90" t="str">
        <f>IF(A425="","",VLOOKUP(A425,'Fixture List Individual Files'!$B$14:$F$63,2,FALSE))</f>
        <v/>
      </c>
      <c r="C425" s="91"/>
      <c r="D425" s="92" t="str">
        <f>IF(A425="","",VLOOKUP(A425,'Fixture List Individual Files'!$B$14:$F$63,3,FALSE))</f>
        <v/>
      </c>
      <c r="E425" s="92" t="str">
        <f t="shared" si="55"/>
        <v/>
      </c>
      <c r="F425" s="93" t="str">
        <f>IF(A425="","",VLOOKUP(A425,'Fixture List Individual Files'!$B$14:$F$63,4,FALSE))</f>
        <v/>
      </c>
      <c r="G425" s="94" t="str">
        <f>IF(A425="","",VLOOKUP(A425,'Fixture List Individual Files'!$B$14:$F$63,5,FALSE))</f>
        <v/>
      </c>
      <c r="H425" s="95" t="str">
        <f t="shared" si="52"/>
        <v/>
      </c>
      <c r="I425" s="96" t="str">
        <f t="shared" si="53"/>
        <v/>
      </c>
      <c r="J425" s="96" t="str">
        <f t="shared" si="54"/>
        <v/>
      </c>
    </row>
    <row r="426" spans="1:10" x14ac:dyDescent="0.3">
      <c r="A426" s="89"/>
      <c r="B426" s="90" t="str">
        <f>IF(A426="","",VLOOKUP(A426,'Fixture List Individual Files'!$B$14:$F$63,2,FALSE))</f>
        <v/>
      </c>
      <c r="C426" s="91"/>
      <c r="D426" s="92" t="str">
        <f>IF(A426="","",VLOOKUP(A426,'Fixture List Individual Files'!$B$14:$F$63,3,FALSE))</f>
        <v/>
      </c>
      <c r="E426" s="92" t="str">
        <f t="shared" si="55"/>
        <v/>
      </c>
      <c r="F426" s="93" t="str">
        <f>IF(A426="","",VLOOKUP(A426,'Fixture List Individual Files'!$B$14:$F$63,4,FALSE))</f>
        <v/>
      </c>
      <c r="G426" s="94" t="str">
        <f>IF(A426="","",VLOOKUP(A426,'Fixture List Individual Files'!$B$14:$F$63,5,FALSE))</f>
        <v/>
      </c>
      <c r="H426" s="95" t="str">
        <f t="shared" si="52"/>
        <v/>
      </c>
      <c r="I426" s="96" t="str">
        <f t="shared" si="53"/>
        <v/>
      </c>
      <c r="J426" s="96" t="str">
        <f t="shared" si="54"/>
        <v/>
      </c>
    </row>
    <row r="427" spans="1:10" x14ac:dyDescent="0.3">
      <c r="A427" s="89"/>
      <c r="B427" s="90" t="str">
        <f>IF(A427="","",VLOOKUP(A427,'Fixture List Individual Files'!$B$14:$F$63,2,FALSE))</f>
        <v/>
      </c>
      <c r="C427" s="91"/>
      <c r="D427" s="92" t="str">
        <f>IF(A427="","",VLOOKUP(A427,'Fixture List Individual Files'!$B$14:$F$63,3,FALSE))</f>
        <v/>
      </c>
      <c r="E427" s="92" t="str">
        <f t="shared" si="55"/>
        <v/>
      </c>
      <c r="F427" s="93" t="str">
        <f>IF(A427="","",VLOOKUP(A427,'Fixture List Individual Files'!$B$14:$F$63,4,FALSE))</f>
        <v/>
      </c>
      <c r="G427" s="94" t="str">
        <f>IF(A427="","",VLOOKUP(A427,'Fixture List Individual Files'!$B$14:$F$63,5,FALSE))</f>
        <v/>
      </c>
      <c r="H427" s="95" t="str">
        <f t="shared" si="52"/>
        <v/>
      </c>
      <c r="I427" s="96" t="str">
        <f t="shared" si="53"/>
        <v/>
      </c>
      <c r="J427" s="96" t="str">
        <f t="shared" si="54"/>
        <v/>
      </c>
    </row>
    <row r="428" spans="1:10" x14ac:dyDescent="0.3">
      <c r="A428" s="89"/>
      <c r="B428" s="90" t="str">
        <f>IF(A428="","",VLOOKUP(A428,'Fixture List Individual Files'!$B$14:$F$63,2,FALSE))</f>
        <v/>
      </c>
      <c r="C428" s="91"/>
      <c r="D428" s="92" t="str">
        <f>IF(A428="","",VLOOKUP(A428,'Fixture List Individual Files'!$B$14:$F$63,3,FALSE))</f>
        <v/>
      </c>
      <c r="E428" s="92" t="str">
        <f t="shared" si="55"/>
        <v/>
      </c>
      <c r="F428" s="93" t="str">
        <f>IF(A428="","",VLOOKUP(A428,'Fixture List Individual Files'!$B$14:$F$63,4,FALSE))</f>
        <v/>
      </c>
      <c r="G428" s="94" t="str">
        <f>IF(A428="","",VLOOKUP(A428,'Fixture List Individual Files'!$B$14:$F$63,5,FALSE))</f>
        <v/>
      </c>
      <c r="H428" s="95" t="str">
        <f t="shared" si="52"/>
        <v/>
      </c>
      <c r="I428" s="96" t="str">
        <f t="shared" si="53"/>
        <v/>
      </c>
      <c r="J428" s="96" t="str">
        <f t="shared" si="54"/>
        <v/>
      </c>
    </row>
    <row r="429" spans="1:10" x14ac:dyDescent="0.3">
      <c r="A429" s="89"/>
      <c r="B429" s="90" t="str">
        <f>IF(A429="","",VLOOKUP(A429,'Fixture List Individual Files'!$B$14:$F$63,2,FALSE))</f>
        <v/>
      </c>
      <c r="C429" s="91"/>
      <c r="D429" s="92" t="str">
        <f>IF(A429="","",VLOOKUP(A429,'Fixture List Individual Files'!$B$14:$F$63,3,FALSE))</f>
        <v/>
      </c>
      <c r="E429" s="92" t="str">
        <f t="shared" si="55"/>
        <v/>
      </c>
      <c r="F429" s="93" t="str">
        <f>IF(A429="","",VLOOKUP(A429,'Fixture List Individual Files'!$B$14:$F$63,4,FALSE))</f>
        <v/>
      </c>
      <c r="G429" s="94" t="str">
        <f>IF(A429="","",VLOOKUP(A429,'Fixture List Individual Files'!$B$14:$F$63,5,FALSE))</f>
        <v/>
      </c>
      <c r="H429" s="95" t="str">
        <f t="shared" si="52"/>
        <v/>
      </c>
      <c r="I429" s="96" t="str">
        <f t="shared" si="53"/>
        <v/>
      </c>
      <c r="J429" s="96" t="str">
        <f t="shared" si="54"/>
        <v/>
      </c>
    </row>
    <row r="430" spans="1:10" x14ac:dyDescent="0.3">
      <c r="A430" s="89"/>
      <c r="B430" s="90" t="str">
        <f>IF(A430="","",VLOOKUP(A430,'Fixture List Individual Files'!$B$14:$F$63,2,FALSE))</f>
        <v/>
      </c>
      <c r="C430" s="91"/>
      <c r="D430" s="92" t="str">
        <f>IF(A430="","",VLOOKUP(A430,'Fixture List Individual Files'!$B$14:$F$63,3,FALSE))</f>
        <v/>
      </c>
      <c r="E430" s="92" t="str">
        <f t="shared" si="55"/>
        <v/>
      </c>
      <c r="F430" s="93" t="str">
        <f>IF(A430="","",VLOOKUP(A430,'Fixture List Individual Files'!$B$14:$F$63,4,FALSE))</f>
        <v/>
      </c>
      <c r="G430" s="94" t="str">
        <f>IF(A430="","",VLOOKUP(A430,'Fixture List Individual Files'!$B$14:$F$63,5,FALSE))</f>
        <v/>
      </c>
      <c r="H430" s="95" t="str">
        <f t="shared" si="52"/>
        <v/>
      </c>
      <c r="I430" s="96" t="str">
        <f t="shared" si="53"/>
        <v/>
      </c>
      <c r="J430" s="96" t="str">
        <f t="shared" si="54"/>
        <v/>
      </c>
    </row>
    <row r="431" spans="1:10" x14ac:dyDescent="0.3">
      <c r="A431" s="89"/>
      <c r="B431" s="90" t="str">
        <f>IF(A431="","",VLOOKUP(A431,'Fixture List Individual Files'!$B$14:$F$63,2,FALSE))</f>
        <v/>
      </c>
      <c r="C431" s="91"/>
      <c r="D431" s="92" t="str">
        <f>IF(A431="","",VLOOKUP(A431,'Fixture List Individual Files'!$B$14:$F$63,3,FALSE))</f>
        <v/>
      </c>
      <c r="E431" s="92" t="str">
        <f t="shared" si="55"/>
        <v/>
      </c>
      <c r="F431" s="93" t="str">
        <f>IF(A431="","",VLOOKUP(A431,'Fixture List Individual Files'!$B$14:$F$63,4,FALSE))</f>
        <v/>
      </c>
      <c r="G431" s="94" t="str">
        <f>IF(A431="","",VLOOKUP(A431,'Fixture List Individual Files'!$B$14:$F$63,5,FALSE))</f>
        <v/>
      </c>
      <c r="H431" s="95" t="str">
        <f t="shared" si="52"/>
        <v/>
      </c>
      <c r="I431" s="96" t="str">
        <f t="shared" si="53"/>
        <v/>
      </c>
      <c r="J431" s="96" t="str">
        <f t="shared" si="54"/>
        <v/>
      </c>
    </row>
    <row r="432" spans="1:10" x14ac:dyDescent="0.3">
      <c r="A432" s="89"/>
      <c r="B432" s="90" t="str">
        <f>IF(A432="","",VLOOKUP(A432,'Fixture List Individual Files'!$B$14:$F$63,2,FALSE))</f>
        <v/>
      </c>
      <c r="C432" s="91"/>
      <c r="D432" s="92" t="str">
        <f>IF(A432="","",VLOOKUP(A432,'Fixture List Individual Files'!$B$14:$F$63,3,FALSE))</f>
        <v/>
      </c>
      <c r="E432" s="92" t="str">
        <f t="shared" si="55"/>
        <v/>
      </c>
      <c r="F432" s="93" t="str">
        <f>IF(A432="","",VLOOKUP(A432,'Fixture List Individual Files'!$B$14:$F$63,4,FALSE))</f>
        <v/>
      </c>
      <c r="G432" s="94" t="str">
        <f>IF(A432="","",VLOOKUP(A432,'Fixture List Individual Files'!$B$14:$F$63,5,FALSE))</f>
        <v/>
      </c>
      <c r="H432" s="95" t="str">
        <f t="shared" si="52"/>
        <v/>
      </c>
      <c r="I432" s="96" t="str">
        <f t="shared" si="53"/>
        <v/>
      </c>
      <c r="J432" s="96" t="str">
        <f t="shared" si="54"/>
        <v/>
      </c>
    </row>
    <row r="433" spans="1:10" x14ac:dyDescent="0.3">
      <c r="A433" s="89"/>
      <c r="B433" s="90" t="str">
        <f>IF(A433="","",VLOOKUP(A433,'Fixture List Individual Files'!$B$14:$F$63,2,FALSE))</f>
        <v/>
      </c>
      <c r="C433" s="91"/>
      <c r="D433" s="92" t="str">
        <f>IF(A433="","",VLOOKUP(A433,'Fixture List Individual Files'!$B$14:$F$63,3,FALSE))</f>
        <v/>
      </c>
      <c r="E433" s="92" t="str">
        <f t="shared" si="55"/>
        <v/>
      </c>
      <c r="F433" s="93" t="str">
        <f>IF(A433="","",VLOOKUP(A433,'Fixture List Individual Files'!$B$14:$F$63,4,FALSE))</f>
        <v/>
      </c>
      <c r="G433" s="94" t="str">
        <f>IF(A433="","",VLOOKUP(A433,'Fixture List Individual Files'!$B$14:$F$63,5,FALSE))</f>
        <v/>
      </c>
      <c r="H433" s="95" t="str">
        <f t="shared" si="52"/>
        <v/>
      </c>
      <c r="I433" s="96" t="str">
        <f t="shared" si="53"/>
        <v/>
      </c>
      <c r="J433" s="96" t="str">
        <f t="shared" si="54"/>
        <v/>
      </c>
    </row>
    <row r="434" spans="1:10" x14ac:dyDescent="0.3">
      <c r="A434" s="89"/>
      <c r="B434" s="90" t="str">
        <f>IF(A434="","",VLOOKUP(A434,'Fixture List Individual Files'!$B$14:$F$63,2,FALSE))</f>
        <v/>
      </c>
      <c r="C434" s="91"/>
      <c r="D434" s="92" t="str">
        <f>IF(A434="","",VLOOKUP(A434,'Fixture List Individual Files'!$B$14:$F$63,3,FALSE))</f>
        <v/>
      </c>
      <c r="E434" s="92" t="str">
        <f t="shared" si="55"/>
        <v/>
      </c>
      <c r="F434" s="93" t="str">
        <f>IF(A434="","",VLOOKUP(A434,'Fixture List Individual Files'!$B$14:$F$63,4,FALSE))</f>
        <v/>
      </c>
      <c r="G434" s="94" t="str">
        <f>IF(A434="","",VLOOKUP(A434,'Fixture List Individual Files'!$B$14:$F$63,5,FALSE))</f>
        <v/>
      </c>
      <c r="H434" s="95" t="str">
        <f t="shared" si="52"/>
        <v/>
      </c>
      <c r="I434" s="96" t="str">
        <f t="shared" si="53"/>
        <v/>
      </c>
      <c r="J434" s="96" t="str">
        <f t="shared" si="54"/>
        <v/>
      </c>
    </row>
    <row r="435" spans="1:10" x14ac:dyDescent="0.3">
      <c r="A435" s="89"/>
      <c r="B435" s="90" t="str">
        <f>IF(A435="","",VLOOKUP(A435,'Fixture List Individual Files'!$B$14:$F$63,2,FALSE))</f>
        <v/>
      </c>
      <c r="C435" s="91"/>
      <c r="D435" s="92" t="str">
        <f>IF(A435="","",VLOOKUP(A435,'Fixture List Individual Files'!$B$14:$F$63,3,FALSE))</f>
        <v/>
      </c>
      <c r="E435" s="92" t="str">
        <f t="shared" si="55"/>
        <v/>
      </c>
      <c r="F435" s="93" t="str">
        <f>IF(A435="","",VLOOKUP(A435,'Fixture List Individual Files'!$B$14:$F$63,4,FALSE))</f>
        <v/>
      </c>
      <c r="G435" s="94" t="str">
        <f>IF(A435="","",VLOOKUP(A435,'Fixture List Individual Files'!$B$14:$F$63,5,FALSE))</f>
        <v/>
      </c>
      <c r="H435" s="95" t="str">
        <f t="shared" si="52"/>
        <v/>
      </c>
      <c r="I435" s="96" t="str">
        <f t="shared" si="53"/>
        <v/>
      </c>
      <c r="J435" s="96" t="str">
        <f t="shared" si="54"/>
        <v/>
      </c>
    </row>
    <row r="436" spans="1:10" x14ac:dyDescent="0.3">
      <c r="A436" s="89"/>
      <c r="B436" s="90" t="str">
        <f>IF(A436="","",VLOOKUP(A436,'Fixture List Individual Files'!$B$14:$F$63,2,FALSE))</f>
        <v/>
      </c>
      <c r="C436" s="97"/>
      <c r="D436" s="92" t="str">
        <f>IF(A436="","",VLOOKUP(A436,'Fixture List Individual Files'!$B$14:$F$63,3,FALSE))</f>
        <v/>
      </c>
      <c r="E436" s="92" t="str">
        <f t="shared" si="55"/>
        <v/>
      </c>
      <c r="F436" s="93" t="str">
        <f>IF(A436="","",VLOOKUP(A436,'Fixture List Individual Files'!$B$14:$F$63,4,FALSE))</f>
        <v/>
      </c>
      <c r="G436" s="94" t="str">
        <f>IF(A436="","",VLOOKUP(A436,'Fixture List Individual Files'!$B$14:$F$63,5,FALSE))</f>
        <v/>
      </c>
      <c r="H436" s="95" t="str">
        <f t="shared" si="52"/>
        <v/>
      </c>
      <c r="I436" s="96" t="str">
        <f t="shared" si="53"/>
        <v/>
      </c>
      <c r="J436" s="96" t="str">
        <f t="shared" si="54"/>
        <v/>
      </c>
    </row>
    <row r="437" spans="1:10" x14ac:dyDescent="0.3">
      <c r="A437" s="89"/>
      <c r="B437" s="90" t="str">
        <f>IF(A437="","",VLOOKUP(A437,'Fixture List Individual Files'!$B$14:$F$63,2,FALSE))</f>
        <v/>
      </c>
      <c r="C437" s="98"/>
      <c r="D437" s="92" t="str">
        <f>IF(A437="","",VLOOKUP(A437,'Fixture List Individual Files'!$B$14:$F$63,3,FALSE))</f>
        <v/>
      </c>
      <c r="E437" s="92" t="str">
        <f t="shared" si="55"/>
        <v/>
      </c>
      <c r="F437" s="93" t="str">
        <f>IF(A437="","",VLOOKUP(A437,'Fixture List Individual Files'!$B$14:$F$63,4,FALSE))</f>
        <v/>
      </c>
      <c r="G437" s="94" t="str">
        <f>IF(A437="","",VLOOKUP(A437,'Fixture List Individual Files'!$B$14:$F$63,5,FALSE))</f>
        <v/>
      </c>
      <c r="H437" s="95" t="str">
        <f t="shared" si="52"/>
        <v/>
      </c>
      <c r="I437" s="96" t="str">
        <f t="shared" si="53"/>
        <v/>
      </c>
      <c r="J437" s="96" t="str">
        <f t="shared" si="54"/>
        <v/>
      </c>
    </row>
    <row r="438" spans="1:10" x14ac:dyDescent="0.3">
      <c r="A438" s="89"/>
      <c r="B438" s="90" t="str">
        <f>IF(A438="","",VLOOKUP(A438,'Fixture List Individual Files'!$B$14:$F$63,2,FALSE))</f>
        <v/>
      </c>
      <c r="C438" s="98"/>
      <c r="D438" s="92" t="str">
        <f>IF(A438="","",VLOOKUP(A438,'Fixture List Individual Files'!$B$14:$F$63,3,FALSE))</f>
        <v/>
      </c>
      <c r="E438" s="92" t="str">
        <f t="shared" si="55"/>
        <v/>
      </c>
      <c r="F438" s="93" t="str">
        <f>IF(A438="","",VLOOKUP(A438,'Fixture List Individual Files'!$B$14:$F$63,4,FALSE))</f>
        <v/>
      </c>
      <c r="G438" s="94" t="str">
        <f>IF(A438="","",VLOOKUP(A438,'Fixture List Individual Files'!$B$14:$F$63,5,FALSE))</f>
        <v/>
      </c>
      <c r="H438" s="95" t="str">
        <f t="shared" si="52"/>
        <v/>
      </c>
      <c r="I438" s="96" t="str">
        <f t="shared" si="53"/>
        <v/>
      </c>
      <c r="J438" s="96" t="str">
        <f t="shared" si="54"/>
        <v/>
      </c>
    </row>
    <row r="439" spans="1:10" x14ac:dyDescent="0.3">
      <c r="A439" s="90"/>
      <c r="B439" s="292" t="s">
        <v>299</v>
      </c>
      <c r="C439" s="293">
        <f>SUM(C403:C438)</f>
        <v>0</v>
      </c>
      <c r="D439" s="293"/>
      <c r="E439" s="293">
        <f>SUM(E403:E438)</f>
        <v>0</v>
      </c>
      <c r="F439" s="290">
        <f>SUMIF(F403:F438,"Yes",E403:E438)</f>
        <v>0</v>
      </c>
      <c r="G439" s="217"/>
      <c r="H439" s="289">
        <f>SUM(H403:H438)</f>
        <v>0</v>
      </c>
      <c r="I439" s="290">
        <f t="shared" ref="I439:J439" si="56">SUM(I403:I438)</f>
        <v>0</v>
      </c>
      <c r="J439" s="290">
        <f t="shared" si="56"/>
        <v>0</v>
      </c>
    </row>
    <row r="441" spans="1:10" x14ac:dyDescent="0.3">
      <c r="A441" s="400" t="s">
        <v>105</v>
      </c>
      <c r="B441" s="400"/>
      <c r="C441" s="400"/>
      <c r="D441" s="400"/>
      <c r="E441" s="400"/>
      <c r="F441" s="103" t="s">
        <v>287</v>
      </c>
      <c r="G441" s="104"/>
      <c r="H441" s="102"/>
      <c r="I441" s="102"/>
      <c r="J441" s="105" t="e">
        <f>IF(VLOOKUP(A441,'Start Here!'!$N$46:$Q$70,4,FALSE)=0,VLOOKUP(Facility_Type,Admin_Lists!$A$63:$B$66,2,FALSE),VLOOKUP(A441,'Start Here!'!$N$46:$Q$70,4,FALSE))</f>
        <v>#N/A</v>
      </c>
    </row>
    <row r="442" spans="1:10" ht="17.25" thickBot="1" x14ac:dyDescent="0.35">
      <c r="A442" s="106" t="s">
        <v>288</v>
      </c>
      <c r="B442" s="107" t="s">
        <v>57</v>
      </c>
      <c r="C442" s="108"/>
      <c r="D442" s="109"/>
      <c r="E442" s="109">
        <f>IFERROR(VLOOKUP(B442,Admin_Lists!$A$9:$B$49,2,FALSE),"")</f>
        <v>0</v>
      </c>
      <c r="F442" s="110" t="s">
        <v>289</v>
      </c>
      <c r="G442" s="122"/>
      <c r="H442" s="111"/>
      <c r="I442" s="111"/>
      <c r="J442" s="112">
        <f>VLOOKUP(A441,'Start Here!'!$N$46:$O$70,2,FALSE)</f>
        <v>0</v>
      </c>
    </row>
    <row r="443" spans="1:10" ht="17.25" x14ac:dyDescent="0.3">
      <c r="A443" s="113"/>
      <c r="B443" s="401" t="str">
        <f>"Area Description: "&amp;'Sq. Ft. Area Individual Files'!D496</f>
        <v xml:space="preserve">Area Description: </v>
      </c>
      <c r="C443" s="401"/>
      <c r="D443" s="401"/>
      <c r="E443" s="401"/>
      <c r="F443" s="120" t="s">
        <v>290</v>
      </c>
      <c r="G443" s="114">
        <f>'Sq. Ft. Area Individual Files'!C497</f>
        <v>0</v>
      </c>
    </row>
    <row r="444" spans="1:10" x14ac:dyDescent="0.3">
      <c r="A444" s="397" t="s">
        <v>260</v>
      </c>
      <c r="B444" s="395" t="s">
        <v>268</v>
      </c>
      <c r="C444" s="395" t="s">
        <v>269</v>
      </c>
      <c r="D444" s="395" t="s">
        <v>262</v>
      </c>
      <c r="E444" s="395" t="s">
        <v>291</v>
      </c>
      <c r="F444" s="395" t="s">
        <v>292</v>
      </c>
      <c r="G444" s="397" t="s">
        <v>264</v>
      </c>
      <c r="H444" s="399" t="s">
        <v>293</v>
      </c>
      <c r="I444" s="399"/>
      <c r="J444" s="399"/>
    </row>
    <row r="445" spans="1:10" ht="25.5" x14ac:dyDescent="0.3">
      <c r="A445" s="398"/>
      <c r="B445" s="396"/>
      <c r="C445" s="396"/>
      <c r="D445" s="396"/>
      <c r="E445" s="396"/>
      <c r="F445" s="396"/>
      <c r="G445" s="398"/>
      <c r="H445" s="118" t="s">
        <v>294</v>
      </c>
      <c r="I445" s="118" t="s">
        <v>295</v>
      </c>
      <c r="J445" s="118" t="s">
        <v>296</v>
      </c>
    </row>
    <row r="446" spans="1:10" x14ac:dyDescent="0.3">
      <c r="A446" s="89"/>
      <c r="B446" s="90" t="str">
        <f>IF(A446="","",VLOOKUP(A446,'Fixture List Individual Files'!$B$14:$F$63,2,FALSE))</f>
        <v/>
      </c>
      <c r="C446" s="91"/>
      <c r="D446" s="92" t="str">
        <f>IF(A446="","",VLOOKUP(A446,'Fixture List Individual Files'!$B$14:$F$63,3,FALSE))</f>
        <v/>
      </c>
      <c r="E446" s="92" t="str">
        <f>IF(D446="","",C446*D446)</f>
        <v/>
      </c>
      <c r="F446" s="93" t="str">
        <f>IF(A446="","",VLOOKUP(A446,'Fixture List Individual Files'!$B$14:$F$63,4,FALSE))</f>
        <v/>
      </c>
      <c r="G446" s="94" t="str">
        <f>IF(A446="","",VLOOKUP(A446,'Fixture List Individual Files'!$B$14:$F$63,5,FALSE))</f>
        <v/>
      </c>
      <c r="H446" s="95" t="str">
        <f t="shared" ref="H446:H481" si="57">IF(AND(F446="Yes",Facility_Type="Commercial"),(SFE_Commercial-SFBASE_Commercial)*E446/1000*$J$442,IF(AND(F446="Yes",Facility_Type="Industrial",G446="Non-High Bay"),(SFE_Industrial-SFBASE_Industrial)*E446/1000*$J$442,IF(AND(F446="Yes",Facility_Type="Schools &amp; Government",G446="Non-High Bay"),((SFE_SG-SFBASE_SG)*E446/1000*$J$442),"")))</f>
        <v/>
      </c>
      <c r="I446" s="96" t="str">
        <f t="shared" ref="I446:I481" si="58">IF(AND(F446="Yes",Facility_Type="Commercial"),(SFE_Commercial-SFBASE_Commercial)*E446/1000*$J$441,IF(AND(F446="Yes",Facility_Type="Industrial",G446="Non-High Bay"),(SFE_Industrial-SFBASE_Industrial)*E446/1000*$J$441,IF(AND(F446="Yes",Facility_Type="Schools &amp; Government",G446="Non-High Bay"),((SFE_SG-SFBASE_SG)*E446/1000*$J$441),"")))</f>
        <v/>
      </c>
      <c r="J446" s="96" t="str">
        <f t="shared" ref="J446:J481" si="59">IFERROR(I446*EUL_for_NLC,"")</f>
        <v/>
      </c>
    </row>
    <row r="447" spans="1:10" x14ac:dyDescent="0.3">
      <c r="A447" s="89"/>
      <c r="B447" s="90" t="str">
        <f>IF(A447="","",VLOOKUP(A447,'Fixture List Individual Files'!$B$14:$F$63,2,FALSE))</f>
        <v/>
      </c>
      <c r="C447" s="91"/>
      <c r="D447" s="92" t="str">
        <f>IF(A447="","",VLOOKUP(A447,'Fixture List Individual Files'!$B$14:$F$63,3,FALSE))</f>
        <v/>
      </c>
      <c r="E447" s="92" t="str">
        <f t="shared" ref="E447:E481" si="60">IF(D447="","",C447*D447)</f>
        <v/>
      </c>
      <c r="F447" s="93" t="str">
        <f>IF(A447="","",VLOOKUP(A447,'Fixture List Individual Files'!$B$14:$F$63,4,FALSE))</f>
        <v/>
      </c>
      <c r="G447" s="94" t="str">
        <f>IF(A447="","",VLOOKUP(A447,'Fixture List Individual Files'!$B$14:$F$63,5,FALSE))</f>
        <v/>
      </c>
      <c r="H447" s="95" t="str">
        <f t="shared" si="57"/>
        <v/>
      </c>
      <c r="I447" s="96" t="str">
        <f t="shared" si="58"/>
        <v/>
      </c>
      <c r="J447" s="96" t="str">
        <f t="shared" si="59"/>
        <v/>
      </c>
    </row>
    <row r="448" spans="1:10" x14ac:dyDescent="0.3">
      <c r="A448" s="89"/>
      <c r="B448" s="90" t="str">
        <f>IF(A448="","",VLOOKUP(A448,'Fixture List Individual Files'!$B$14:$F$63,2,FALSE))</f>
        <v/>
      </c>
      <c r="C448" s="91"/>
      <c r="D448" s="92" t="str">
        <f>IF(A448="","",VLOOKUP(A448,'Fixture List Individual Files'!$B$14:$F$63,3,FALSE))</f>
        <v/>
      </c>
      <c r="E448" s="92" t="str">
        <f t="shared" si="60"/>
        <v/>
      </c>
      <c r="F448" s="93" t="str">
        <f>IF(A448="","",VLOOKUP(A448,'Fixture List Individual Files'!$B$14:$F$63,4,FALSE))</f>
        <v/>
      </c>
      <c r="G448" s="94" t="str">
        <f>IF(A448="","",VLOOKUP(A448,'Fixture List Individual Files'!$B$14:$F$63,5,FALSE))</f>
        <v/>
      </c>
      <c r="H448" s="95" t="str">
        <f t="shared" si="57"/>
        <v/>
      </c>
      <c r="I448" s="96" t="str">
        <f t="shared" si="58"/>
        <v/>
      </c>
      <c r="J448" s="96" t="str">
        <f t="shared" si="59"/>
        <v/>
      </c>
    </row>
    <row r="449" spans="1:10" x14ac:dyDescent="0.3">
      <c r="A449" s="89"/>
      <c r="B449" s="90" t="str">
        <f>IF(A449="","",VLOOKUP(A449,'Fixture List Individual Files'!$B$14:$F$63,2,FALSE))</f>
        <v/>
      </c>
      <c r="C449" s="91"/>
      <c r="D449" s="92" t="str">
        <f>IF(A449="","",VLOOKUP(A449,'Fixture List Individual Files'!$B$14:$F$63,3,FALSE))</f>
        <v/>
      </c>
      <c r="E449" s="92" t="str">
        <f t="shared" si="60"/>
        <v/>
      </c>
      <c r="F449" s="93" t="str">
        <f>IF(A449="","",VLOOKUP(A449,'Fixture List Individual Files'!$B$14:$F$63,4,FALSE))</f>
        <v/>
      </c>
      <c r="G449" s="94" t="str">
        <f>IF(A449="","",VLOOKUP(A449,'Fixture List Individual Files'!$B$14:$F$63,5,FALSE))</f>
        <v/>
      </c>
      <c r="H449" s="95" t="str">
        <f t="shared" si="57"/>
        <v/>
      </c>
      <c r="I449" s="96" t="str">
        <f t="shared" si="58"/>
        <v/>
      </c>
      <c r="J449" s="96" t="str">
        <f t="shared" si="59"/>
        <v/>
      </c>
    </row>
    <row r="450" spans="1:10" x14ac:dyDescent="0.3">
      <c r="A450" s="89"/>
      <c r="B450" s="90" t="str">
        <f>IF(A450="","",VLOOKUP(A450,'Fixture List Individual Files'!$B$14:$F$63,2,FALSE))</f>
        <v/>
      </c>
      <c r="C450" s="91"/>
      <c r="D450" s="92" t="str">
        <f>IF(A450="","",VLOOKUP(A450,'Fixture List Individual Files'!$B$14:$F$63,3,FALSE))</f>
        <v/>
      </c>
      <c r="E450" s="92" t="str">
        <f t="shared" si="60"/>
        <v/>
      </c>
      <c r="F450" s="93" t="str">
        <f>IF(A450="","",VLOOKUP(A450,'Fixture List Individual Files'!$B$14:$F$63,4,FALSE))</f>
        <v/>
      </c>
      <c r="G450" s="94" t="str">
        <f>IF(A450="","",VLOOKUP(A450,'Fixture List Individual Files'!$B$14:$F$63,5,FALSE))</f>
        <v/>
      </c>
      <c r="H450" s="95" t="str">
        <f t="shared" si="57"/>
        <v/>
      </c>
      <c r="I450" s="96" t="str">
        <f t="shared" si="58"/>
        <v/>
      </c>
      <c r="J450" s="96" t="str">
        <f t="shared" si="59"/>
        <v/>
      </c>
    </row>
    <row r="451" spans="1:10" x14ac:dyDescent="0.3">
      <c r="A451" s="89"/>
      <c r="B451" s="90" t="str">
        <f>IF(A451="","",VLOOKUP(A451,'Fixture List Individual Files'!$B$14:$F$63,2,FALSE))</f>
        <v/>
      </c>
      <c r="C451" s="91"/>
      <c r="D451" s="92" t="str">
        <f>IF(A451="","",VLOOKUP(A451,'Fixture List Individual Files'!$B$14:$F$63,3,FALSE))</f>
        <v/>
      </c>
      <c r="E451" s="92" t="str">
        <f t="shared" si="60"/>
        <v/>
      </c>
      <c r="F451" s="93" t="str">
        <f>IF(A451="","",VLOOKUP(A451,'Fixture List Individual Files'!$B$14:$F$63,4,FALSE))</f>
        <v/>
      </c>
      <c r="G451" s="94" t="str">
        <f>IF(A451="","",VLOOKUP(A451,'Fixture List Individual Files'!$B$14:$F$63,5,FALSE))</f>
        <v/>
      </c>
      <c r="H451" s="95" t="str">
        <f t="shared" si="57"/>
        <v/>
      </c>
      <c r="I451" s="96" t="str">
        <f t="shared" si="58"/>
        <v/>
      </c>
      <c r="J451" s="96" t="str">
        <f t="shared" si="59"/>
        <v/>
      </c>
    </row>
    <row r="452" spans="1:10" x14ac:dyDescent="0.3">
      <c r="A452" s="89"/>
      <c r="B452" s="90" t="str">
        <f>IF(A452="","",VLOOKUP(A452,'Fixture List Individual Files'!$B$14:$F$63,2,FALSE))</f>
        <v/>
      </c>
      <c r="C452" s="91"/>
      <c r="D452" s="92" t="str">
        <f>IF(A452="","",VLOOKUP(A452,'Fixture List Individual Files'!$B$14:$F$63,3,FALSE))</f>
        <v/>
      </c>
      <c r="E452" s="92" t="str">
        <f t="shared" si="60"/>
        <v/>
      </c>
      <c r="F452" s="93" t="str">
        <f>IF(A452="","",VLOOKUP(A452,'Fixture List Individual Files'!$B$14:$F$63,4,FALSE))</f>
        <v/>
      </c>
      <c r="G452" s="94" t="str">
        <f>IF(A452="","",VLOOKUP(A452,'Fixture List Individual Files'!$B$14:$F$63,5,FALSE))</f>
        <v/>
      </c>
      <c r="H452" s="95" t="str">
        <f t="shared" si="57"/>
        <v/>
      </c>
      <c r="I452" s="96" t="str">
        <f t="shared" si="58"/>
        <v/>
      </c>
      <c r="J452" s="96" t="str">
        <f t="shared" si="59"/>
        <v/>
      </c>
    </row>
    <row r="453" spans="1:10" x14ac:dyDescent="0.3">
      <c r="A453" s="89"/>
      <c r="B453" s="90" t="str">
        <f>IF(A453="","",VLOOKUP(A453,'Fixture List Individual Files'!$B$14:$F$63,2,FALSE))</f>
        <v/>
      </c>
      <c r="C453" s="91"/>
      <c r="D453" s="92" t="str">
        <f>IF(A453="","",VLOOKUP(A453,'Fixture List Individual Files'!$B$14:$F$63,3,FALSE))</f>
        <v/>
      </c>
      <c r="E453" s="92" t="str">
        <f t="shared" si="60"/>
        <v/>
      </c>
      <c r="F453" s="93" t="str">
        <f>IF(A453="","",VLOOKUP(A453,'Fixture List Individual Files'!$B$14:$F$63,4,FALSE))</f>
        <v/>
      </c>
      <c r="G453" s="94" t="str">
        <f>IF(A453="","",VLOOKUP(A453,'Fixture List Individual Files'!$B$14:$F$63,5,FALSE))</f>
        <v/>
      </c>
      <c r="H453" s="95" t="str">
        <f t="shared" si="57"/>
        <v/>
      </c>
      <c r="I453" s="96" t="str">
        <f t="shared" si="58"/>
        <v/>
      </c>
      <c r="J453" s="96" t="str">
        <f t="shared" si="59"/>
        <v/>
      </c>
    </row>
    <row r="454" spans="1:10" x14ac:dyDescent="0.3">
      <c r="A454" s="89"/>
      <c r="B454" s="90" t="str">
        <f>IF(A454="","",VLOOKUP(A454,'Fixture List Individual Files'!$B$14:$F$63,2,FALSE))</f>
        <v/>
      </c>
      <c r="C454" s="91"/>
      <c r="D454" s="92" t="str">
        <f>IF(A454="","",VLOOKUP(A454,'Fixture List Individual Files'!$B$14:$F$63,3,FALSE))</f>
        <v/>
      </c>
      <c r="E454" s="92" t="str">
        <f t="shared" si="60"/>
        <v/>
      </c>
      <c r="F454" s="93" t="str">
        <f>IF(A454="","",VLOOKUP(A454,'Fixture List Individual Files'!$B$14:$F$63,4,FALSE))</f>
        <v/>
      </c>
      <c r="G454" s="94" t="str">
        <f>IF(A454="","",VLOOKUP(A454,'Fixture List Individual Files'!$B$14:$F$63,5,FALSE))</f>
        <v/>
      </c>
      <c r="H454" s="95" t="str">
        <f t="shared" si="57"/>
        <v/>
      </c>
      <c r="I454" s="96" t="str">
        <f t="shared" si="58"/>
        <v/>
      </c>
      <c r="J454" s="96" t="str">
        <f t="shared" si="59"/>
        <v/>
      </c>
    </row>
    <row r="455" spans="1:10" x14ac:dyDescent="0.3">
      <c r="A455" s="89"/>
      <c r="B455" s="90" t="str">
        <f>IF(A455="","",VLOOKUP(A455,'Fixture List Individual Files'!$B$14:$F$63,2,FALSE))</f>
        <v/>
      </c>
      <c r="C455" s="91"/>
      <c r="D455" s="92" t="str">
        <f>IF(A455="","",VLOOKUP(A455,'Fixture List Individual Files'!$B$14:$F$63,3,FALSE))</f>
        <v/>
      </c>
      <c r="E455" s="92" t="str">
        <f t="shared" si="60"/>
        <v/>
      </c>
      <c r="F455" s="93" t="str">
        <f>IF(A455="","",VLOOKUP(A455,'Fixture List Individual Files'!$B$14:$F$63,4,FALSE))</f>
        <v/>
      </c>
      <c r="G455" s="94" t="str">
        <f>IF(A455="","",VLOOKUP(A455,'Fixture List Individual Files'!$B$14:$F$63,5,FALSE))</f>
        <v/>
      </c>
      <c r="H455" s="95" t="str">
        <f t="shared" si="57"/>
        <v/>
      </c>
      <c r="I455" s="96" t="str">
        <f t="shared" si="58"/>
        <v/>
      </c>
      <c r="J455" s="96" t="str">
        <f t="shared" si="59"/>
        <v/>
      </c>
    </row>
    <row r="456" spans="1:10" x14ac:dyDescent="0.3">
      <c r="A456" s="89"/>
      <c r="B456" s="90" t="str">
        <f>IF(A456="","",VLOOKUP(A456,'Fixture List Individual Files'!$B$14:$F$63,2,FALSE))</f>
        <v/>
      </c>
      <c r="C456" s="91"/>
      <c r="D456" s="92" t="str">
        <f>IF(A456="","",VLOOKUP(A456,'Fixture List Individual Files'!$B$14:$F$63,3,FALSE))</f>
        <v/>
      </c>
      <c r="E456" s="92" t="str">
        <f t="shared" si="60"/>
        <v/>
      </c>
      <c r="F456" s="93" t="str">
        <f>IF(A456="","",VLOOKUP(A456,'Fixture List Individual Files'!$B$14:$F$63,4,FALSE))</f>
        <v/>
      </c>
      <c r="G456" s="94" t="str">
        <f>IF(A456="","",VLOOKUP(A456,'Fixture List Individual Files'!$B$14:$F$63,5,FALSE))</f>
        <v/>
      </c>
      <c r="H456" s="95" t="str">
        <f t="shared" si="57"/>
        <v/>
      </c>
      <c r="I456" s="96" t="str">
        <f t="shared" si="58"/>
        <v/>
      </c>
      <c r="J456" s="96" t="str">
        <f t="shared" si="59"/>
        <v/>
      </c>
    </row>
    <row r="457" spans="1:10" x14ac:dyDescent="0.3">
      <c r="A457" s="89"/>
      <c r="B457" s="90" t="str">
        <f>IF(A457="","",VLOOKUP(A457,'Fixture List Individual Files'!$B$14:$F$63,2,FALSE))</f>
        <v/>
      </c>
      <c r="C457" s="91"/>
      <c r="D457" s="92" t="str">
        <f>IF(A457="","",VLOOKUP(A457,'Fixture List Individual Files'!$B$14:$F$63,3,FALSE))</f>
        <v/>
      </c>
      <c r="E457" s="92" t="str">
        <f t="shared" si="60"/>
        <v/>
      </c>
      <c r="F457" s="93" t="str">
        <f>IF(A457="","",VLOOKUP(A457,'Fixture List Individual Files'!$B$14:$F$63,4,FALSE))</f>
        <v/>
      </c>
      <c r="G457" s="94" t="str">
        <f>IF(A457="","",VLOOKUP(A457,'Fixture List Individual Files'!$B$14:$F$63,5,FALSE))</f>
        <v/>
      </c>
      <c r="H457" s="95" t="str">
        <f t="shared" si="57"/>
        <v/>
      </c>
      <c r="I457" s="96" t="str">
        <f t="shared" si="58"/>
        <v/>
      </c>
      <c r="J457" s="96" t="str">
        <f t="shared" si="59"/>
        <v/>
      </c>
    </row>
    <row r="458" spans="1:10" x14ac:dyDescent="0.3">
      <c r="A458" s="89"/>
      <c r="B458" s="90" t="str">
        <f>IF(A458="","",VLOOKUP(A458,'Fixture List Individual Files'!$B$14:$F$63,2,FALSE))</f>
        <v/>
      </c>
      <c r="C458" s="91"/>
      <c r="D458" s="92" t="str">
        <f>IF(A458="","",VLOOKUP(A458,'Fixture List Individual Files'!$B$14:$F$63,3,FALSE))</f>
        <v/>
      </c>
      <c r="E458" s="92" t="str">
        <f t="shared" si="60"/>
        <v/>
      </c>
      <c r="F458" s="93" t="str">
        <f>IF(A458="","",VLOOKUP(A458,'Fixture List Individual Files'!$B$14:$F$63,4,FALSE))</f>
        <v/>
      </c>
      <c r="G458" s="94" t="str">
        <f>IF(A458="","",VLOOKUP(A458,'Fixture List Individual Files'!$B$14:$F$63,5,FALSE))</f>
        <v/>
      </c>
      <c r="H458" s="95" t="str">
        <f t="shared" si="57"/>
        <v/>
      </c>
      <c r="I458" s="96" t="str">
        <f t="shared" si="58"/>
        <v/>
      </c>
      <c r="J458" s="96" t="str">
        <f t="shared" si="59"/>
        <v/>
      </c>
    </row>
    <row r="459" spans="1:10" x14ac:dyDescent="0.3">
      <c r="A459" s="89"/>
      <c r="B459" s="90" t="str">
        <f>IF(A459="","",VLOOKUP(A459,'Fixture List Individual Files'!$B$14:$F$63,2,FALSE))</f>
        <v/>
      </c>
      <c r="C459" s="91"/>
      <c r="D459" s="92" t="str">
        <f>IF(A459="","",VLOOKUP(A459,'Fixture List Individual Files'!$B$14:$F$63,3,FALSE))</f>
        <v/>
      </c>
      <c r="E459" s="92" t="str">
        <f t="shared" si="60"/>
        <v/>
      </c>
      <c r="F459" s="93" t="str">
        <f>IF(A459="","",VLOOKUP(A459,'Fixture List Individual Files'!$B$14:$F$63,4,FALSE))</f>
        <v/>
      </c>
      <c r="G459" s="94" t="str">
        <f>IF(A459="","",VLOOKUP(A459,'Fixture List Individual Files'!$B$14:$F$63,5,FALSE))</f>
        <v/>
      </c>
      <c r="H459" s="95" t="str">
        <f t="shared" si="57"/>
        <v/>
      </c>
      <c r="I459" s="96" t="str">
        <f t="shared" si="58"/>
        <v/>
      </c>
      <c r="J459" s="96" t="str">
        <f t="shared" si="59"/>
        <v/>
      </c>
    </row>
    <row r="460" spans="1:10" x14ac:dyDescent="0.3">
      <c r="A460" s="89"/>
      <c r="B460" s="90" t="str">
        <f>IF(A460="","",VLOOKUP(A460,'Fixture List Individual Files'!$B$14:$F$63,2,FALSE))</f>
        <v/>
      </c>
      <c r="C460" s="91"/>
      <c r="D460" s="92" t="str">
        <f>IF(A460="","",VLOOKUP(A460,'Fixture List Individual Files'!$B$14:$F$63,3,FALSE))</f>
        <v/>
      </c>
      <c r="E460" s="92" t="str">
        <f t="shared" si="60"/>
        <v/>
      </c>
      <c r="F460" s="93" t="str">
        <f>IF(A460="","",VLOOKUP(A460,'Fixture List Individual Files'!$B$14:$F$63,4,FALSE))</f>
        <v/>
      </c>
      <c r="G460" s="94" t="str">
        <f>IF(A460="","",VLOOKUP(A460,'Fixture List Individual Files'!$B$14:$F$63,5,FALSE))</f>
        <v/>
      </c>
      <c r="H460" s="95" t="str">
        <f t="shared" si="57"/>
        <v/>
      </c>
      <c r="I460" s="96" t="str">
        <f t="shared" si="58"/>
        <v/>
      </c>
      <c r="J460" s="96" t="str">
        <f t="shared" si="59"/>
        <v/>
      </c>
    </row>
    <row r="461" spans="1:10" x14ac:dyDescent="0.3">
      <c r="A461" s="89"/>
      <c r="B461" s="90" t="str">
        <f>IF(A461="","",VLOOKUP(A461,'Fixture List Individual Files'!$B$14:$F$63,2,FALSE))</f>
        <v/>
      </c>
      <c r="C461" s="91"/>
      <c r="D461" s="92" t="str">
        <f>IF(A461="","",VLOOKUP(A461,'Fixture List Individual Files'!$B$14:$F$63,3,FALSE))</f>
        <v/>
      </c>
      <c r="E461" s="92" t="str">
        <f t="shared" si="60"/>
        <v/>
      </c>
      <c r="F461" s="93" t="str">
        <f>IF(A461="","",VLOOKUP(A461,'Fixture List Individual Files'!$B$14:$F$63,4,FALSE))</f>
        <v/>
      </c>
      <c r="G461" s="94" t="str">
        <f>IF(A461="","",VLOOKUP(A461,'Fixture List Individual Files'!$B$14:$F$63,5,FALSE))</f>
        <v/>
      </c>
      <c r="H461" s="95" t="str">
        <f t="shared" si="57"/>
        <v/>
      </c>
      <c r="I461" s="96" t="str">
        <f t="shared" si="58"/>
        <v/>
      </c>
      <c r="J461" s="96" t="str">
        <f t="shared" si="59"/>
        <v/>
      </c>
    </row>
    <row r="462" spans="1:10" x14ac:dyDescent="0.3">
      <c r="A462" s="89"/>
      <c r="B462" s="90" t="str">
        <f>IF(A462="","",VLOOKUP(A462,'Fixture List Individual Files'!$B$14:$F$63,2,FALSE))</f>
        <v/>
      </c>
      <c r="C462" s="91"/>
      <c r="D462" s="92" t="str">
        <f>IF(A462="","",VLOOKUP(A462,'Fixture List Individual Files'!$B$14:$F$63,3,FALSE))</f>
        <v/>
      </c>
      <c r="E462" s="92" t="str">
        <f t="shared" si="60"/>
        <v/>
      </c>
      <c r="F462" s="93" t="str">
        <f>IF(A462="","",VLOOKUP(A462,'Fixture List Individual Files'!$B$14:$F$63,4,FALSE))</f>
        <v/>
      </c>
      <c r="G462" s="94" t="str">
        <f>IF(A462="","",VLOOKUP(A462,'Fixture List Individual Files'!$B$14:$F$63,5,FALSE))</f>
        <v/>
      </c>
      <c r="H462" s="95" t="str">
        <f t="shared" si="57"/>
        <v/>
      </c>
      <c r="I462" s="96" t="str">
        <f t="shared" si="58"/>
        <v/>
      </c>
      <c r="J462" s="96" t="str">
        <f t="shared" si="59"/>
        <v/>
      </c>
    </row>
    <row r="463" spans="1:10" x14ac:dyDescent="0.3">
      <c r="A463" s="89"/>
      <c r="B463" s="90" t="str">
        <f>IF(A463="","",VLOOKUP(A463,'Fixture List Individual Files'!$B$14:$F$63,2,FALSE))</f>
        <v/>
      </c>
      <c r="C463" s="91"/>
      <c r="D463" s="92" t="str">
        <f>IF(A463="","",VLOOKUP(A463,'Fixture List Individual Files'!$B$14:$F$63,3,FALSE))</f>
        <v/>
      </c>
      <c r="E463" s="92" t="str">
        <f t="shared" si="60"/>
        <v/>
      </c>
      <c r="F463" s="93" t="str">
        <f>IF(A463="","",VLOOKUP(A463,'Fixture List Individual Files'!$B$14:$F$63,4,FALSE))</f>
        <v/>
      </c>
      <c r="G463" s="94" t="str">
        <f>IF(A463="","",VLOOKUP(A463,'Fixture List Individual Files'!$B$14:$F$63,5,FALSE))</f>
        <v/>
      </c>
      <c r="H463" s="95" t="str">
        <f t="shared" si="57"/>
        <v/>
      </c>
      <c r="I463" s="96" t="str">
        <f t="shared" si="58"/>
        <v/>
      </c>
      <c r="J463" s="96" t="str">
        <f t="shared" si="59"/>
        <v/>
      </c>
    </row>
    <row r="464" spans="1:10" x14ac:dyDescent="0.3">
      <c r="A464" s="89"/>
      <c r="B464" s="90" t="str">
        <f>IF(A464="","",VLOOKUP(A464,'Fixture List Individual Files'!$B$14:$F$63,2,FALSE))</f>
        <v/>
      </c>
      <c r="C464" s="91"/>
      <c r="D464" s="92" t="str">
        <f>IF(A464="","",VLOOKUP(A464,'Fixture List Individual Files'!$B$14:$F$63,3,FALSE))</f>
        <v/>
      </c>
      <c r="E464" s="92" t="str">
        <f t="shared" si="60"/>
        <v/>
      </c>
      <c r="F464" s="93" t="str">
        <f>IF(A464="","",VLOOKUP(A464,'Fixture List Individual Files'!$B$14:$F$63,4,FALSE))</f>
        <v/>
      </c>
      <c r="G464" s="94" t="str">
        <f>IF(A464="","",VLOOKUP(A464,'Fixture List Individual Files'!$B$14:$F$63,5,FALSE))</f>
        <v/>
      </c>
      <c r="H464" s="95" t="str">
        <f t="shared" si="57"/>
        <v/>
      </c>
      <c r="I464" s="96" t="str">
        <f t="shared" si="58"/>
        <v/>
      </c>
      <c r="J464" s="96" t="str">
        <f t="shared" si="59"/>
        <v/>
      </c>
    </row>
    <row r="465" spans="1:10" x14ac:dyDescent="0.3">
      <c r="A465" s="89"/>
      <c r="B465" s="90" t="str">
        <f>IF(A465="","",VLOOKUP(A465,'Fixture List Individual Files'!$B$14:$F$63,2,FALSE))</f>
        <v/>
      </c>
      <c r="C465" s="91"/>
      <c r="D465" s="92" t="str">
        <f>IF(A465="","",VLOOKUP(A465,'Fixture List Individual Files'!$B$14:$F$63,3,FALSE))</f>
        <v/>
      </c>
      <c r="E465" s="92" t="str">
        <f t="shared" si="60"/>
        <v/>
      </c>
      <c r="F465" s="93" t="str">
        <f>IF(A465="","",VLOOKUP(A465,'Fixture List Individual Files'!$B$14:$F$63,4,FALSE))</f>
        <v/>
      </c>
      <c r="G465" s="94" t="str">
        <f>IF(A465="","",VLOOKUP(A465,'Fixture List Individual Files'!$B$14:$F$63,5,FALSE))</f>
        <v/>
      </c>
      <c r="H465" s="95" t="str">
        <f t="shared" si="57"/>
        <v/>
      </c>
      <c r="I465" s="96" t="str">
        <f t="shared" si="58"/>
        <v/>
      </c>
      <c r="J465" s="96" t="str">
        <f t="shared" si="59"/>
        <v/>
      </c>
    </row>
    <row r="466" spans="1:10" x14ac:dyDescent="0.3">
      <c r="A466" s="89"/>
      <c r="B466" s="90" t="str">
        <f>IF(A466="","",VLOOKUP(A466,'Fixture List Individual Files'!$B$14:$F$63,2,FALSE))</f>
        <v/>
      </c>
      <c r="C466" s="91"/>
      <c r="D466" s="92" t="str">
        <f>IF(A466="","",VLOOKUP(A466,'Fixture List Individual Files'!$B$14:$F$63,3,FALSE))</f>
        <v/>
      </c>
      <c r="E466" s="92" t="str">
        <f t="shared" si="60"/>
        <v/>
      </c>
      <c r="F466" s="93" t="str">
        <f>IF(A466="","",VLOOKUP(A466,'Fixture List Individual Files'!$B$14:$F$63,4,FALSE))</f>
        <v/>
      </c>
      <c r="G466" s="94" t="str">
        <f>IF(A466="","",VLOOKUP(A466,'Fixture List Individual Files'!$B$14:$F$63,5,FALSE))</f>
        <v/>
      </c>
      <c r="H466" s="95" t="str">
        <f t="shared" si="57"/>
        <v/>
      </c>
      <c r="I466" s="96" t="str">
        <f t="shared" si="58"/>
        <v/>
      </c>
      <c r="J466" s="96" t="str">
        <f t="shared" si="59"/>
        <v/>
      </c>
    </row>
    <row r="467" spans="1:10" x14ac:dyDescent="0.3">
      <c r="A467" s="89"/>
      <c r="B467" s="90" t="str">
        <f>IF(A467="","",VLOOKUP(A467,'Fixture List Individual Files'!$B$14:$F$63,2,FALSE))</f>
        <v/>
      </c>
      <c r="C467" s="91"/>
      <c r="D467" s="92" t="str">
        <f>IF(A467="","",VLOOKUP(A467,'Fixture List Individual Files'!$B$14:$F$63,3,FALSE))</f>
        <v/>
      </c>
      <c r="E467" s="92" t="str">
        <f t="shared" si="60"/>
        <v/>
      </c>
      <c r="F467" s="93" t="str">
        <f>IF(A467="","",VLOOKUP(A467,'Fixture List Individual Files'!$B$14:$F$63,4,FALSE))</f>
        <v/>
      </c>
      <c r="G467" s="94" t="str">
        <f>IF(A467="","",VLOOKUP(A467,'Fixture List Individual Files'!$B$14:$F$63,5,FALSE))</f>
        <v/>
      </c>
      <c r="H467" s="95" t="str">
        <f t="shared" si="57"/>
        <v/>
      </c>
      <c r="I467" s="96" t="str">
        <f t="shared" si="58"/>
        <v/>
      </c>
      <c r="J467" s="96" t="str">
        <f t="shared" si="59"/>
        <v/>
      </c>
    </row>
    <row r="468" spans="1:10" x14ac:dyDescent="0.3">
      <c r="A468" s="89"/>
      <c r="B468" s="90" t="str">
        <f>IF(A468="","",VLOOKUP(A468,'Fixture List Individual Files'!$B$14:$F$63,2,FALSE))</f>
        <v/>
      </c>
      <c r="C468" s="91"/>
      <c r="D468" s="92" t="str">
        <f>IF(A468="","",VLOOKUP(A468,'Fixture List Individual Files'!$B$14:$F$63,3,FALSE))</f>
        <v/>
      </c>
      <c r="E468" s="92" t="str">
        <f t="shared" si="60"/>
        <v/>
      </c>
      <c r="F468" s="93" t="str">
        <f>IF(A468="","",VLOOKUP(A468,'Fixture List Individual Files'!$B$14:$F$63,4,FALSE))</f>
        <v/>
      </c>
      <c r="G468" s="94" t="str">
        <f>IF(A468="","",VLOOKUP(A468,'Fixture List Individual Files'!$B$14:$F$63,5,FALSE))</f>
        <v/>
      </c>
      <c r="H468" s="95" t="str">
        <f t="shared" si="57"/>
        <v/>
      </c>
      <c r="I468" s="96" t="str">
        <f t="shared" si="58"/>
        <v/>
      </c>
      <c r="J468" s="96" t="str">
        <f t="shared" si="59"/>
        <v/>
      </c>
    </row>
    <row r="469" spans="1:10" x14ac:dyDescent="0.3">
      <c r="A469" s="89"/>
      <c r="B469" s="90" t="str">
        <f>IF(A469="","",VLOOKUP(A469,'Fixture List Individual Files'!$B$14:$F$63,2,FALSE))</f>
        <v/>
      </c>
      <c r="C469" s="91"/>
      <c r="D469" s="92" t="str">
        <f>IF(A469="","",VLOOKUP(A469,'Fixture List Individual Files'!$B$14:$F$63,3,FALSE))</f>
        <v/>
      </c>
      <c r="E469" s="92" t="str">
        <f t="shared" si="60"/>
        <v/>
      </c>
      <c r="F469" s="93" t="str">
        <f>IF(A469="","",VLOOKUP(A469,'Fixture List Individual Files'!$B$14:$F$63,4,FALSE))</f>
        <v/>
      </c>
      <c r="G469" s="94" t="str">
        <f>IF(A469="","",VLOOKUP(A469,'Fixture List Individual Files'!$B$14:$F$63,5,FALSE))</f>
        <v/>
      </c>
      <c r="H469" s="95" t="str">
        <f t="shared" si="57"/>
        <v/>
      </c>
      <c r="I469" s="96" t="str">
        <f t="shared" si="58"/>
        <v/>
      </c>
      <c r="J469" s="96" t="str">
        <f t="shared" si="59"/>
        <v/>
      </c>
    </row>
    <row r="470" spans="1:10" x14ac:dyDescent="0.3">
      <c r="A470" s="89"/>
      <c r="B470" s="90" t="str">
        <f>IF(A470="","",VLOOKUP(A470,'Fixture List Individual Files'!$B$14:$F$63,2,FALSE))</f>
        <v/>
      </c>
      <c r="C470" s="91"/>
      <c r="D470" s="92" t="str">
        <f>IF(A470="","",VLOOKUP(A470,'Fixture List Individual Files'!$B$14:$F$63,3,FALSE))</f>
        <v/>
      </c>
      <c r="E470" s="92" t="str">
        <f t="shared" si="60"/>
        <v/>
      </c>
      <c r="F470" s="93" t="str">
        <f>IF(A470="","",VLOOKUP(A470,'Fixture List Individual Files'!$B$14:$F$63,4,FALSE))</f>
        <v/>
      </c>
      <c r="G470" s="94" t="str">
        <f>IF(A470="","",VLOOKUP(A470,'Fixture List Individual Files'!$B$14:$F$63,5,FALSE))</f>
        <v/>
      </c>
      <c r="H470" s="95" t="str">
        <f t="shared" si="57"/>
        <v/>
      </c>
      <c r="I470" s="96" t="str">
        <f t="shared" si="58"/>
        <v/>
      </c>
      <c r="J470" s="96" t="str">
        <f t="shared" si="59"/>
        <v/>
      </c>
    </row>
    <row r="471" spans="1:10" x14ac:dyDescent="0.3">
      <c r="A471" s="89"/>
      <c r="B471" s="90" t="str">
        <f>IF(A471="","",VLOOKUP(A471,'Fixture List Individual Files'!$B$14:$F$63,2,FALSE))</f>
        <v/>
      </c>
      <c r="C471" s="91"/>
      <c r="D471" s="92" t="str">
        <f>IF(A471="","",VLOOKUP(A471,'Fixture List Individual Files'!$B$14:$F$63,3,FALSE))</f>
        <v/>
      </c>
      <c r="E471" s="92" t="str">
        <f t="shared" si="60"/>
        <v/>
      </c>
      <c r="F471" s="93" t="str">
        <f>IF(A471="","",VLOOKUP(A471,'Fixture List Individual Files'!$B$14:$F$63,4,FALSE))</f>
        <v/>
      </c>
      <c r="G471" s="94" t="str">
        <f>IF(A471="","",VLOOKUP(A471,'Fixture List Individual Files'!$B$14:$F$63,5,FALSE))</f>
        <v/>
      </c>
      <c r="H471" s="95" t="str">
        <f t="shared" si="57"/>
        <v/>
      </c>
      <c r="I471" s="96" t="str">
        <f t="shared" si="58"/>
        <v/>
      </c>
      <c r="J471" s="96" t="str">
        <f t="shared" si="59"/>
        <v/>
      </c>
    </row>
    <row r="472" spans="1:10" x14ac:dyDescent="0.3">
      <c r="A472" s="89"/>
      <c r="B472" s="90" t="str">
        <f>IF(A472="","",VLOOKUP(A472,'Fixture List Individual Files'!$B$14:$F$63,2,FALSE))</f>
        <v/>
      </c>
      <c r="C472" s="91"/>
      <c r="D472" s="92" t="str">
        <f>IF(A472="","",VLOOKUP(A472,'Fixture List Individual Files'!$B$14:$F$63,3,FALSE))</f>
        <v/>
      </c>
      <c r="E472" s="92" t="str">
        <f t="shared" si="60"/>
        <v/>
      </c>
      <c r="F472" s="93" t="str">
        <f>IF(A472="","",VLOOKUP(A472,'Fixture List Individual Files'!$B$14:$F$63,4,FALSE))</f>
        <v/>
      </c>
      <c r="G472" s="94" t="str">
        <f>IF(A472="","",VLOOKUP(A472,'Fixture List Individual Files'!$B$14:$F$63,5,FALSE))</f>
        <v/>
      </c>
      <c r="H472" s="95" t="str">
        <f t="shared" si="57"/>
        <v/>
      </c>
      <c r="I472" s="96" t="str">
        <f t="shared" si="58"/>
        <v/>
      </c>
      <c r="J472" s="96" t="str">
        <f t="shared" si="59"/>
        <v/>
      </c>
    </row>
    <row r="473" spans="1:10" x14ac:dyDescent="0.3">
      <c r="A473" s="89"/>
      <c r="B473" s="90" t="str">
        <f>IF(A473="","",VLOOKUP(A473,'Fixture List Individual Files'!$B$14:$F$63,2,FALSE))</f>
        <v/>
      </c>
      <c r="C473" s="91"/>
      <c r="D473" s="92" t="str">
        <f>IF(A473="","",VLOOKUP(A473,'Fixture List Individual Files'!$B$14:$F$63,3,FALSE))</f>
        <v/>
      </c>
      <c r="E473" s="92" t="str">
        <f t="shared" si="60"/>
        <v/>
      </c>
      <c r="F473" s="93" t="str">
        <f>IF(A473="","",VLOOKUP(A473,'Fixture List Individual Files'!$B$14:$F$63,4,FALSE))</f>
        <v/>
      </c>
      <c r="G473" s="94" t="str">
        <f>IF(A473="","",VLOOKUP(A473,'Fixture List Individual Files'!$B$14:$F$63,5,FALSE))</f>
        <v/>
      </c>
      <c r="H473" s="95" t="str">
        <f t="shared" si="57"/>
        <v/>
      </c>
      <c r="I473" s="96" t="str">
        <f t="shared" si="58"/>
        <v/>
      </c>
      <c r="J473" s="96" t="str">
        <f t="shared" si="59"/>
        <v/>
      </c>
    </row>
    <row r="474" spans="1:10" x14ac:dyDescent="0.3">
      <c r="A474" s="89"/>
      <c r="B474" s="90" t="str">
        <f>IF(A474="","",VLOOKUP(A474,'Fixture List Individual Files'!$B$14:$F$63,2,FALSE))</f>
        <v/>
      </c>
      <c r="C474" s="91"/>
      <c r="D474" s="92" t="str">
        <f>IF(A474="","",VLOOKUP(A474,'Fixture List Individual Files'!$B$14:$F$63,3,FALSE))</f>
        <v/>
      </c>
      <c r="E474" s="92" t="str">
        <f t="shared" si="60"/>
        <v/>
      </c>
      <c r="F474" s="93" t="str">
        <f>IF(A474="","",VLOOKUP(A474,'Fixture List Individual Files'!$B$14:$F$63,4,FALSE))</f>
        <v/>
      </c>
      <c r="G474" s="94" t="str">
        <f>IF(A474="","",VLOOKUP(A474,'Fixture List Individual Files'!$B$14:$F$63,5,FALSE))</f>
        <v/>
      </c>
      <c r="H474" s="95" t="str">
        <f t="shared" si="57"/>
        <v/>
      </c>
      <c r="I474" s="96" t="str">
        <f t="shared" si="58"/>
        <v/>
      </c>
      <c r="J474" s="96" t="str">
        <f t="shared" si="59"/>
        <v/>
      </c>
    </row>
    <row r="475" spans="1:10" x14ac:dyDescent="0.3">
      <c r="A475" s="89"/>
      <c r="B475" s="90" t="str">
        <f>IF(A475="","",VLOOKUP(A475,'Fixture List Individual Files'!$B$14:$F$63,2,FALSE))</f>
        <v/>
      </c>
      <c r="C475" s="91"/>
      <c r="D475" s="92" t="str">
        <f>IF(A475="","",VLOOKUP(A475,'Fixture List Individual Files'!$B$14:$F$63,3,FALSE))</f>
        <v/>
      </c>
      <c r="E475" s="92" t="str">
        <f t="shared" si="60"/>
        <v/>
      </c>
      <c r="F475" s="93" t="str">
        <f>IF(A475="","",VLOOKUP(A475,'Fixture List Individual Files'!$B$14:$F$63,4,FALSE))</f>
        <v/>
      </c>
      <c r="G475" s="94" t="str">
        <f>IF(A475="","",VLOOKUP(A475,'Fixture List Individual Files'!$B$14:$F$63,5,FALSE))</f>
        <v/>
      </c>
      <c r="H475" s="95" t="str">
        <f t="shared" si="57"/>
        <v/>
      </c>
      <c r="I475" s="96" t="str">
        <f t="shared" si="58"/>
        <v/>
      </c>
      <c r="J475" s="96" t="str">
        <f t="shared" si="59"/>
        <v/>
      </c>
    </row>
    <row r="476" spans="1:10" x14ac:dyDescent="0.3">
      <c r="A476" s="89"/>
      <c r="B476" s="90" t="str">
        <f>IF(A476="","",VLOOKUP(A476,'Fixture List Individual Files'!$B$14:$F$63,2,FALSE))</f>
        <v/>
      </c>
      <c r="C476" s="91"/>
      <c r="D476" s="92" t="str">
        <f>IF(A476="","",VLOOKUP(A476,'Fixture List Individual Files'!$B$14:$F$63,3,FALSE))</f>
        <v/>
      </c>
      <c r="E476" s="92" t="str">
        <f t="shared" si="60"/>
        <v/>
      </c>
      <c r="F476" s="93" t="str">
        <f>IF(A476="","",VLOOKUP(A476,'Fixture List Individual Files'!$B$14:$F$63,4,FALSE))</f>
        <v/>
      </c>
      <c r="G476" s="94" t="str">
        <f>IF(A476="","",VLOOKUP(A476,'Fixture List Individual Files'!$B$14:$F$63,5,FALSE))</f>
        <v/>
      </c>
      <c r="H476" s="95" t="str">
        <f t="shared" si="57"/>
        <v/>
      </c>
      <c r="I476" s="96" t="str">
        <f t="shared" si="58"/>
        <v/>
      </c>
      <c r="J476" s="96" t="str">
        <f t="shared" si="59"/>
        <v/>
      </c>
    </row>
    <row r="477" spans="1:10" x14ac:dyDescent="0.3">
      <c r="A477" s="89"/>
      <c r="B477" s="90" t="str">
        <f>IF(A477="","",VLOOKUP(A477,'Fixture List Individual Files'!$B$14:$F$63,2,FALSE))</f>
        <v/>
      </c>
      <c r="C477" s="91"/>
      <c r="D477" s="92" t="str">
        <f>IF(A477="","",VLOOKUP(A477,'Fixture List Individual Files'!$B$14:$F$63,3,FALSE))</f>
        <v/>
      </c>
      <c r="E477" s="92" t="str">
        <f t="shared" si="60"/>
        <v/>
      </c>
      <c r="F477" s="93" t="str">
        <f>IF(A477="","",VLOOKUP(A477,'Fixture List Individual Files'!$B$14:$F$63,4,FALSE))</f>
        <v/>
      </c>
      <c r="G477" s="94" t="str">
        <f>IF(A477="","",VLOOKUP(A477,'Fixture List Individual Files'!$B$14:$F$63,5,FALSE))</f>
        <v/>
      </c>
      <c r="H477" s="95" t="str">
        <f t="shared" si="57"/>
        <v/>
      </c>
      <c r="I477" s="96" t="str">
        <f t="shared" si="58"/>
        <v/>
      </c>
      <c r="J477" s="96" t="str">
        <f t="shared" si="59"/>
        <v/>
      </c>
    </row>
    <row r="478" spans="1:10" x14ac:dyDescent="0.3">
      <c r="A478" s="89"/>
      <c r="B478" s="90" t="str">
        <f>IF(A478="","",VLOOKUP(A478,'Fixture List Individual Files'!$B$14:$F$63,2,FALSE))</f>
        <v/>
      </c>
      <c r="C478" s="91"/>
      <c r="D478" s="92" t="str">
        <f>IF(A478="","",VLOOKUP(A478,'Fixture List Individual Files'!$B$14:$F$63,3,FALSE))</f>
        <v/>
      </c>
      <c r="E478" s="92" t="str">
        <f t="shared" si="60"/>
        <v/>
      </c>
      <c r="F478" s="93" t="str">
        <f>IF(A478="","",VLOOKUP(A478,'Fixture List Individual Files'!$B$14:$F$63,4,FALSE))</f>
        <v/>
      </c>
      <c r="G478" s="94" t="str">
        <f>IF(A478="","",VLOOKUP(A478,'Fixture List Individual Files'!$B$14:$F$63,5,FALSE))</f>
        <v/>
      </c>
      <c r="H478" s="95" t="str">
        <f t="shared" si="57"/>
        <v/>
      </c>
      <c r="I478" s="96" t="str">
        <f t="shared" si="58"/>
        <v/>
      </c>
      <c r="J478" s="96" t="str">
        <f t="shared" si="59"/>
        <v/>
      </c>
    </row>
    <row r="479" spans="1:10" x14ac:dyDescent="0.3">
      <c r="A479" s="89"/>
      <c r="B479" s="90" t="str">
        <f>IF(A479="","",VLOOKUP(A479,'Fixture List Individual Files'!$B$14:$F$63,2,FALSE))</f>
        <v/>
      </c>
      <c r="C479" s="97"/>
      <c r="D479" s="92" t="str">
        <f>IF(A479="","",VLOOKUP(A479,'Fixture List Individual Files'!$B$14:$F$63,3,FALSE))</f>
        <v/>
      </c>
      <c r="E479" s="92" t="str">
        <f t="shared" si="60"/>
        <v/>
      </c>
      <c r="F479" s="93" t="str">
        <f>IF(A479="","",VLOOKUP(A479,'Fixture List Individual Files'!$B$14:$F$63,4,FALSE))</f>
        <v/>
      </c>
      <c r="G479" s="94" t="str">
        <f>IF(A479="","",VLOOKUP(A479,'Fixture List Individual Files'!$B$14:$F$63,5,FALSE))</f>
        <v/>
      </c>
      <c r="H479" s="95" t="str">
        <f t="shared" si="57"/>
        <v/>
      </c>
      <c r="I479" s="96" t="str">
        <f t="shared" si="58"/>
        <v/>
      </c>
      <c r="J479" s="96" t="str">
        <f t="shared" si="59"/>
        <v/>
      </c>
    </row>
    <row r="480" spans="1:10" x14ac:dyDescent="0.3">
      <c r="A480" s="89"/>
      <c r="B480" s="90" t="str">
        <f>IF(A480="","",VLOOKUP(A480,'Fixture List Individual Files'!$B$14:$F$63,2,FALSE))</f>
        <v/>
      </c>
      <c r="C480" s="98"/>
      <c r="D480" s="92" t="str">
        <f>IF(A480="","",VLOOKUP(A480,'Fixture List Individual Files'!$B$14:$F$63,3,FALSE))</f>
        <v/>
      </c>
      <c r="E480" s="92" t="str">
        <f t="shared" si="60"/>
        <v/>
      </c>
      <c r="F480" s="93" t="str">
        <f>IF(A480="","",VLOOKUP(A480,'Fixture List Individual Files'!$B$14:$F$63,4,FALSE))</f>
        <v/>
      </c>
      <c r="G480" s="94" t="str">
        <f>IF(A480="","",VLOOKUP(A480,'Fixture List Individual Files'!$B$14:$F$63,5,FALSE))</f>
        <v/>
      </c>
      <c r="H480" s="95" t="str">
        <f t="shared" si="57"/>
        <v/>
      </c>
      <c r="I480" s="96" t="str">
        <f t="shared" si="58"/>
        <v/>
      </c>
      <c r="J480" s="96" t="str">
        <f t="shared" si="59"/>
        <v/>
      </c>
    </row>
    <row r="481" spans="1:10" x14ac:dyDescent="0.3">
      <c r="A481" s="89"/>
      <c r="B481" s="90" t="str">
        <f>IF(A481="","",VLOOKUP(A481,'Fixture List Individual Files'!$B$14:$F$63,2,FALSE))</f>
        <v/>
      </c>
      <c r="C481" s="98"/>
      <c r="D481" s="92" t="str">
        <f>IF(A481="","",VLOOKUP(A481,'Fixture List Individual Files'!$B$14:$F$63,3,FALSE))</f>
        <v/>
      </c>
      <c r="E481" s="92" t="str">
        <f t="shared" si="60"/>
        <v/>
      </c>
      <c r="F481" s="93" t="str">
        <f>IF(A481="","",VLOOKUP(A481,'Fixture List Individual Files'!$B$14:$F$63,4,FALSE))</f>
        <v/>
      </c>
      <c r="G481" s="94" t="str">
        <f>IF(A481="","",VLOOKUP(A481,'Fixture List Individual Files'!$B$14:$F$63,5,FALSE))</f>
        <v/>
      </c>
      <c r="H481" s="95" t="str">
        <f t="shared" si="57"/>
        <v/>
      </c>
      <c r="I481" s="96" t="str">
        <f t="shared" si="58"/>
        <v/>
      </c>
      <c r="J481" s="96" t="str">
        <f t="shared" si="59"/>
        <v/>
      </c>
    </row>
    <row r="482" spans="1:10" x14ac:dyDescent="0.3">
      <c r="A482" s="90"/>
      <c r="B482" s="292" t="s">
        <v>299</v>
      </c>
      <c r="C482" s="293">
        <f>SUM(C446:C481)</f>
        <v>0</v>
      </c>
      <c r="D482" s="293"/>
      <c r="E482" s="293">
        <f>SUM(E446:E481)</f>
        <v>0</v>
      </c>
      <c r="F482" s="290">
        <f>SUMIF(F446:F481,"Yes",E446:E481)</f>
        <v>0</v>
      </c>
      <c r="G482" s="217"/>
      <c r="H482" s="289">
        <f>SUM(H446:H481)</f>
        <v>0</v>
      </c>
      <c r="I482" s="290">
        <f t="shared" ref="I482:J482" si="61">SUM(I446:I481)</f>
        <v>0</v>
      </c>
      <c r="J482" s="290">
        <f t="shared" si="61"/>
        <v>0</v>
      </c>
    </row>
    <row r="484" spans="1:10" x14ac:dyDescent="0.3">
      <c r="A484" s="405" t="s">
        <v>106</v>
      </c>
      <c r="B484" s="405"/>
      <c r="C484" s="405"/>
      <c r="D484" s="405"/>
      <c r="E484" s="405"/>
      <c r="F484" s="103" t="s">
        <v>287</v>
      </c>
      <c r="G484" s="104"/>
      <c r="H484" s="102"/>
      <c r="I484" s="102"/>
      <c r="J484" s="105" t="e">
        <f>IF(VLOOKUP(A484,'Start Here!'!$N$46:$Q$70,4,FALSE)=0,VLOOKUP(Facility_Type,Admin_Lists!$A$63:$B$66,2,FALSE),VLOOKUP(A484,'Start Here!'!$N$46:$Q$70,4,FALSE))</f>
        <v>#N/A</v>
      </c>
    </row>
    <row r="485" spans="1:10" ht="17.25" thickBot="1" x14ac:dyDescent="0.35">
      <c r="A485" s="106" t="s">
        <v>288</v>
      </c>
      <c r="B485" s="107" t="s">
        <v>57</v>
      </c>
      <c r="C485" s="108"/>
      <c r="D485" s="109"/>
      <c r="E485" s="109">
        <f>IFERROR(VLOOKUP(B485,Admin_Lists!$A$9:$B$49,2,FALSE),"")</f>
        <v>0</v>
      </c>
      <c r="F485" s="110" t="s">
        <v>289</v>
      </c>
      <c r="G485" s="122"/>
      <c r="H485" s="111"/>
      <c r="I485" s="111"/>
      <c r="J485" s="112">
        <f>VLOOKUP(A484,'Start Here!'!$N$46:$O$70,2,FALSE)</f>
        <v>0</v>
      </c>
    </row>
    <row r="486" spans="1:10" ht="17.25" x14ac:dyDescent="0.3">
      <c r="A486" s="113"/>
      <c r="B486" s="401" t="str">
        <f>"Area Description: "&amp;'Sq. Ft. Area Individual Files'!D500</f>
        <v xml:space="preserve">Area Description: </v>
      </c>
      <c r="C486" s="401"/>
      <c r="D486" s="401"/>
      <c r="E486" s="401"/>
      <c r="F486" s="120" t="s">
        <v>290</v>
      </c>
      <c r="G486" s="114">
        <f>'Sq. Ft. Area Individual Files'!C501</f>
        <v>0</v>
      </c>
    </row>
    <row r="487" spans="1:10" x14ac:dyDescent="0.3">
      <c r="A487" s="397" t="s">
        <v>260</v>
      </c>
      <c r="B487" s="395" t="s">
        <v>268</v>
      </c>
      <c r="C487" s="395" t="s">
        <v>269</v>
      </c>
      <c r="D487" s="395" t="s">
        <v>262</v>
      </c>
      <c r="E487" s="395" t="s">
        <v>291</v>
      </c>
      <c r="F487" s="395" t="s">
        <v>292</v>
      </c>
      <c r="G487" s="397" t="s">
        <v>264</v>
      </c>
      <c r="H487" s="399" t="s">
        <v>293</v>
      </c>
      <c r="I487" s="399"/>
      <c r="J487" s="399"/>
    </row>
    <row r="488" spans="1:10" ht="25.5" x14ac:dyDescent="0.3">
      <c r="A488" s="398"/>
      <c r="B488" s="396"/>
      <c r="C488" s="396"/>
      <c r="D488" s="396"/>
      <c r="E488" s="396"/>
      <c r="F488" s="396"/>
      <c r="G488" s="398"/>
      <c r="H488" s="118" t="s">
        <v>294</v>
      </c>
      <c r="I488" s="118" t="s">
        <v>295</v>
      </c>
      <c r="J488" s="118" t="s">
        <v>296</v>
      </c>
    </row>
    <row r="489" spans="1:10" x14ac:dyDescent="0.3">
      <c r="A489" s="89"/>
      <c r="B489" s="90" t="str">
        <f>IF(A489="","",VLOOKUP(A489,'Fixture List Individual Files'!$B$14:$F$63,2,FALSE))</f>
        <v/>
      </c>
      <c r="C489" s="91"/>
      <c r="D489" s="92" t="str">
        <f>IF(A489="","",VLOOKUP(A489,'Fixture List Individual Files'!$B$14:$F$63,3,FALSE))</f>
        <v/>
      </c>
      <c r="E489" s="92" t="str">
        <f>IF(D489="","",C489*D489)</f>
        <v/>
      </c>
      <c r="F489" s="93" t="str">
        <f>IF(A489="","",VLOOKUP(A489,'Fixture List Individual Files'!$B$14:$F$63,4,FALSE))</f>
        <v/>
      </c>
      <c r="G489" s="94" t="str">
        <f>IF(A489="","",VLOOKUP(A489,'Fixture List Individual Files'!$B$14:$F$63,5,FALSE))</f>
        <v/>
      </c>
      <c r="H489" s="95" t="str">
        <f t="shared" ref="H489:H524" si="62">IF(AND(F489="Yes",Facility_Type="Commercial"),(SFE_Commercial-SFBASE_Commercial)*E489/1000*$J$485,IF(AND(F489="Yes",Facility_Type="Industrial",G489="Non-High Bay"),(SFE_Industrial-SFBASE_Industrial)*E489/1000*$J$485,IF(AND(F489="Yes",Facility_Type="Schools &amp; Government",G489="Non-High Bay"),((SFE_SG-SFBASE_SG)*E489/1000*$J$485),"")))</f>
        <v/>
      </c>
      <c r="I489" s="96" t="str">
        <f t="shared" ref="I489:I524" si="63">IF(AND(F489="Yes",Facility_Type="Commercial"),(SFE_Commercial-SFBASE_Commercial)*E489/1000*$J$484,IF(AND(F489="Yes",Facility_Type="Industrial",G489="Non-High Bay"),(SFE_Industrial-SFBASE_Industrial)*E489/1000*$J$484,IF(AND(F489="Yes",Facility_Type="Schools &amp; Government",G489="Non-High Bay"),((SFE_SG-SFBASE_SG)*E489/1000*$J$484),"")))</f>
        <v/>
      </c>
      <c r="J489" s="96" t="str">
        <f t="shared" ref="J489:J524" si="64">IFERROR(I489*EUL_for_NLC,"")</f>
        <v/>
      </c>
    </row>
    <row r="490" spans="1:10" x14ac:dyDescent="0.3">
      <c r="A490" s="89"/>
      <c r="B490" s="90" t="str">
        <f>IF(A490="","",VLOOKUP(A490,'Fixture List Individual Files'!$B$14:$F$63,2,FALSE))</f>
        <v/>
      </c>
      <c r="C490" s="91"/>
      <c r="D490" s="92" t="str">
        <f>IF(A490="","",VLOOKUP(A490,'Fixture List Individual Files'!$B$14:$F$63,3,FALSE))</f>
        <v/>
      </c>
      <c r="E490" s="92" t="str">
        <f t="shared" ref="E490:E524" si="65">IF(D490="","",C490*D490)</f>
        <v/>
      </c>
      <c r="F490" s="93" t="str">
        <f>IF(A490="","",VLOOKUP(A490,'Fixture List Individual Files'!$B$14:$F$63,4,FALSE))</f>
        <v/>
      </c>
      <c r="G490" s="94" t="str">
        <f>IF(A490="","",VLOOKUP(A490,'Fixture List Individual Files'!$B$14:$F$63,5,FALSE))</f>
        <v/>
      </c>
      <c r="H490" s="95" t="str">
        <f t="shared" si="62"/>
        <v/>
      </c>
      <c r="I490" s="96" t="str">
        <f t="shared" si="63"/>
        <v/>
      </c>
      <c r="J490" s="96" t="str">
        <f t="shared" si="64"/>
        <v/>
      </c>
    </row>
    <row r="491" spans="1:10" x14ac:dyDescent="0.3">
      <c r="A491" s="89"/>
      <c r="B491" s="90" t="str">
        <f>IF(A491="","",VLOOKUP(A491,'Fixture List Individual Files'!$B$14:$F$63,2,FALSE))</f>
        <v/>
      </c>
      <c r="C491" s="91"/>
      <c r="D491" s="92" t="str">
        <f>IF(A491="","",VLOOKUP(A491,'Fixture List Individual Files'!$B$14:$F$63,3,FALSE))</f>
        <v/>
      </c>
      <c r="E491" s="92" t="str">
        <f t="shared" si="65"/>
        <v/>
      </c>
      <c r="F491" s="93" t="str">
        <f>IF(A491="","",VLOOKUP(A491,'Fixture List Individual Files'!$B$14:$F$63,4,FALSE))</f>
        <v/>
      </c>
      <c r="G491" s="94" t="str">
        <f>IF(A491="","",VLOOKUP(A491,'Fixture List Individual Files'!$B$14:$F$63,5,FALSE))</f>
        <v/>
      </c>
      <c r="H491" s="95" t="str">
        <f t="shared" si="62"/>
        <v/>
      </c>
      <c r="I491" s="96" t="str">
        <f t="shared" si="63"/>
        <v/>
      </c>
      <c r="J491" s="96" t="str">
        <f t="shared" si="64"/>
        <v/>
      </c>
    </row>
    <row r="492" spans="1:10" x14ac:dyDescent="0.3">
      <c r="A492" s="89"/>
      <c r="B492" s="90" t="str">
        <f>IF(A492="","",VLOOKUP(A492,'Fixture List Individual Files'!$B$14:$F$63,2,FALSE))</f>
        <v/>
      </c>
      <c r="C492" s="91"/>
      <c r="D492" s="92" t="str">
        <f>IF(A492="","",VLOOKUP(A492,'Fixture List Individual Files'!$B$14:$F$63,3,FALSE))</f>
        <v/>
      </c>
      <c r="E492" s="92" t="str">
        <f t="shared" si="65"/>
        <v/>
      </c>
      <c r="F492" s="93" t="str">
        <f>IF(A492="","",VLOOKUP(A492,'Fixture List Individual Files'!$B$14:$F$63,4,FALSE))</f>
        <v/>
      </c>
      <c r="G492" s="94" t="str">
        <f>IF(A492="","",VLOOKUP(A492,'Fixture List Individual Files'!$B$14:$F$63,5,FALSE))</f>
        <v/>
      </c>
      <c r="H492" s="95" t="str">
        <f t="shared" si="62"/>
        <v/>
      </c>
      <c r="I492" s="96" t="str">
        <f t="shared" si="63"/>
        <v/>
      </c>
      <c r="J492" s="96" t="str">
        <f t="shared" si="64"/>
        <v/>
      </c>
    </row>
    <row r="493" spans="1:10" x14ac:dyDescent="0.3">
      <c r="A493" s="89"/>
      <c r="B493" s="90" t="str">
        <f>IF(A493="","",VLOOKUP(A493,'Fixture List Individual Files'!$B$14:$F$63,2,FALSE))</f>
        <v/>
      </c>
      <c r="C493" s="91"/>
      <c r="D493" s="92" t="str">
        <f>IF(A493="","",VLOOKUP(A493,'Fixture List Individual Files'!$B$14:$F$63,3,FALSE))</f>
        <v/>
      </c>
      <c r="E493" s="92" t="str">
        <f t="shared" si="65"/>
        <v/>
      </c>
      <c r="F493" s="93" t="str">
        <f>IF(A493="","",VLOOKUP(A493,'Fixture List Individual Files'!$B$14:$F$63,4,FALSE))</f>
        <v/>
      </c>
      <c r="G493" s="94" t="str">
        <f>IF(A493="","",VLOOKUP(A493,'Fixture List Individual Files'!$B$14:$F$63,5,FALSE))</f>
        <v/>
      </c>
      <c r="H493" s="95" t="str">
        <f t="shared" si="62"/>
        <v/>
      </c>
      <c r="I493" s="96" t="str">
        <f t="shared" si="63"/>
        <v/>
      </c>
      <c r="J493" s="96" t="str">
        <f t="shared" si="64"/>
        <v/>
      </c>
    </row>
    <row r="494" spans="1:10" x14ac:dyDescent="0.3">
      <c r="A494" s="89"/>
      <c r="B494" s="90" t="str">
        <f>IF(A494="","",VLOOKUP(A494,'Fixture List Individual Files'!$B$14:$F$63,2,FALSE))</f>
        <v/>
      </c>
      <c r="C494" s="91"/>
      <c r="D494" s="92" t="str">
        <f>IF(A494="","",VLOOKUP(A494,'Fixture List Individual Files'!$B$14:$F$63,3,FALSE))</f>
        <v/>
      </c>
      <c r="E494" s="92" t="str">
        <f t="shared" si="65"/>
        <v/>
      </c>
      <c r="F494" s="93" t="str">
        <f>IF(A494="","",VLOOKUP(A494,'Fixture List Individual Files'!$B$14:$F$63,4,FALSE))</f>
        <v/>
      </c>
      <c r="G494" s="94" t="str">
        <f>IF(A494="","",VLOOKUP(A494,'Fixture List Individual Files'!$B$14:$F$63,5,FALSE))</f>
        <v/>
      </c>
      <c r="H494" s="95" t="str">
        <f t="shared" si="62"/>
        <v/>
      </c>
      <c r="I494" s="96" t="str">
        <f t="shared" si="63"/>
        <v/>
      </c>
      <c r="J494" s="96" t="str">
        <f t="shared" si="64"/>
        <v/>
      </c>
    </row>
    <row r="495" spans="1:10" x14ac:dyDescent="0.3">
      <c r="A495" s="89"/>
      <c r="B495" s="90" t="str">
        <f>IF(A495="","",VLOOKUP(A495,'Fixture List Individual Files'!$B$14:$F$63,2,FALSE))</f>
        <v/>
      </c>
      <c r="C495" s="91"/>
      <c r="D495" s="92" t="str">
        <f>IF(A495="","",VLOOKUP(A495,'Fixture List Individual Files'!$B$14:$F$63,3,FALSE))</f>
        <v/>
      </c>
      <c r="E495" s="92" t="str">
        <f t="shared" si="65"/>
        <v/>
      </c>
      <c r="F495" s="93" t="str">
        <f>IF(A495="","",VLOOKUP(A495,'Fixture List Individual Files'!$B$14:$F$63,4,FALSE))</f>
        <v/>
      </c>
      <c r="G495" s="94" t="str">
        <f>IF(A495="","",VLOOKUP(A495,'Fixture List Individual Files'!$B$14:$F$63,5,FALSE))</f>
        <v/>
      </c>
      <c r="H495" s="95" t="str">
        <f t="shared" si="62"/>
        <v/>
      </c>
      <c r="I495" s="96" t="str">
        <f t="shared" si="63"/>
        <v/>
      </c>
      <c r="J495" s="96" t="str">
        <f t="shared" si="64"/>
        <v/>
      </c>
    </row>
    <row r="496" spans="1:10" x14ac:dyDescent="0.3">
      <c r="A496" s="89"/>
      <c r="B496" s="90" t="str">
        <f>IF(A496="","",VLOOKUP(A496,'Fixture List Individual Files'!$B$14:$F$63,2,FALSE))</f>
        <v/>
      </c>
      <c r="C496" s="91"/>
      <c r="D496" s="92" t="str">
        <f>IF(A496="","",VLOOKUP(A496,'Fixture List Individual Files'!$B$14:$F$63,3,FALSE))</f>
        <v/>
      </c>
      <c r="E496" s="92" t="str">
        <f t="shared" si="65"/>
        <v/>
      </c>
      <c r="F496" s="93" t="str">
        <f>IF(A496="","",VLOOKUP(A496,'Fixture List Individual Files'!$B$14:$F$63,4,FALSE))</f>
        <v/>
      </c>
      <c r="G496" s="94" t="str">
        <f>IF(A496="","",VLOOKUP(A496,'Fixture List Individual Files'!$B$14:$F$63,5,FALSE))</f>
        <v/>
      </c>
      <c r="H496" s="95" t="str">
        <f t="shared" si="62"/>
        <v/>
      </c>
      <c r="I496" s="96" t="str">
        <f t="shared" si="63"/>
        <v/>
      </c>
      <c r="J496" s="96" t="str">
        <f t="shared" si="64"/>
        <v/>
      </c>
    </row>
    <row r="497" spans="1:10" x14ac:dyDescent="0.3">
      <c r="A497" s="89"/>
      <c r="B497" s="90" t="str">
        <f>IF(A497="","",VLOOKUP(A497,'Fixture List Individual Files'!$B$14:$F$63,2,FALSE))</f>
        <v/>
      </c>
      <c r="C497" s="91"/>
      <c r="D497" s="92" t="str">
        <f>IF(A497="","",VLOOKUP(A497,'Fixture List Individual Files'!$B$14:$F$63,3,FALSE))</f>
        <v/>
      </c>
      <c r="E497" s="92" t="str">
        <f t="shared" si="65"/>
        <v/>
      </c>
      <c r="F497" s="93" t="str">
        <f>IF(A497="","",VLOOKUP(A497,'Fixture List Individual Files'!$B$14:$F$63,4,FALSE))</f>
        <v/>
      </c>
      <c r="G497" s="94" t="str">
        <f>IF(A497="","",VLOOKUP(A497,'Fixture List Individual Files'!$B$14:$F$63,5,FALSE))</f>
        <v/>
      </c>
      <c r="H497" s="95" t="str">
        <f t="shared" si="62"/>
        <v/>
      </c>
      <c r="I497" s="96" t="str">
        <f t="shared" si="63"/>
        <v/>
      </c>
      <c r="J497" s="96" t="str">
        <f t="shared" si="64"/>
        <v/>
      </c>
    </row>
    <row r="498" spans="1:10" x14ac:dyDescent="0.3">
      <c r="A498" s="89"/>
      <c r="B498" s="90" t="str">
        <f>IF(A498="","",VLOOKUP(A498,'Fixture List Individual Files'!$B$14:$F$63,2,FALSE))</f>
        <v/>
      </c>
      <c r="C498" s="91"/>
      <c r="D498" s="92" t="str">
        <f>IF(A498="","",VLOOKUP(A498,'Fixture List Individual Files'!$B$14:$F$63,3,FALSE))</f>
        <v/>
      </c>
      <c r="E498" s="92" t="str">
        <f t="shared" si="65"/>
        <v/>
      </c>
      <c r="F498" s="93" t="str">
        <f>IF(A498="","",VLOOKUP(A498,'Fixture List Individual Files'!$B$14:$F$63,4,FALSE))</f>
        <v/>
      </c>
      <c r="G498" s="94" t="str">
        <f>IF(A498="","",VLOOKUP(A498,'Fixture List Individual Files'!$B$14:$F$63,5,FALSE))</f>
        <v/>
      </c>
      <c r="H498" s="95" t="str">
        <f t="shared" si="62"/>
        <v/>
      </c>
      <c r="I498" s="96" t="str">
        <f t="shared" si="63"/>
        <v/>
      </c>
      <c r="J498" s="96" t="str">
        <f t="shared" si="64"/>
        <v/>
      </c>
    </row>
    <row r="499" spans="1:10" x14ac:dyDescent="0.3">
      <c r="A499" s="89"/>
      <c r="B499" s="90" t="str">
        <f>IF(A499="","",VLOOKUP(A499,'Fixture List Individual Files'!$B$14:$F$63,2,FALSE))</f>
        <v/>
      </c>
      <c r="C499" s="91"/>
      <c r="D499" s="92" t="str">
        <f>IF(A499="","",VLOOKUP(A499,'Fixture List Individual Files'!$B$14:$F$63,3,FALSE))</f>
        <v/>
      </c>
      <c r="E499" s="92" t="str">
        <f t="shared" si="65"/>
        <v/>
      </c>
      <c r="F499" s="93" t="str">
        <f>IF(A499="","",VLOOKUP(A499,'Fixture List Individual Files'!$B$14:$F$63,4,FALSE))</f>
        <v/>
      </c>
      <c r="G499" s="94" t="str">
        <f>IF(A499="","",VLOOKUP(A499,'Fixture List Individual Files'!$B$14:$F$63,5,FALSE))</f>
        <v/>
      </c>
      <c r="H499" s="95" t="str">
        <f t="shared" si="62"/>
        <v/>
      </c>
      <c r="I499" s="96" t="str">
        <f t="shared" si="63"/>
        <v/>
      </c>
      <c r="J499" s="96" t="str">
        <f t="shared" si="64"/>
        <v/>
      </c>
    </row>
    <row r="500" spans="1:10" x14ac:dyDescent="0.3">
      <c r="A500" s="89"/>
      <c r="B500" s="90" t="str">
        <f>IF(A500="","",VLOOKUP(A500,'Fixture List Individual Files'!$B$14:$F$63,2,FALSE))</f>
        <v/>
      </c>
      <c r="C500" s="91"/>
      <c r="D500" s="92" t="str">
        <f>IF(A500="","",VLOOKUP(A500,'Fixture List Individual Files'!$B$14:$F$63,3,FALSE))</f>
        <v/>
      </c>
      <c r="E500" s="92" t="str">
        <f t="shared" si="65"/>
        <v/>
      </c>
      <c r="F500" s="93" t="str">
        <f>IF(A500="","",VLOOKUP(A500,'Fixture List Individual Files'!$B$14:$F$63,4,FALSE))</f>
        <v/>
      </c>
      <c r="G500" s="94" t="str">
        <f>IF(A500="","",VLOOKUP(A500,'Fixture List Individual Files'!$B$14:$F$63,5,FALSE))</f>
        <v/>
      </c>
      <c r="H500" s="95" t="str">
        <f t="shared" si="62"/>
        <v/>
      </c>
      <c r="I500" s="96" t="str">
        <f t="shared" si="63"/>
        <v/>
      </c>
      <c r="J500" s="96" t="str">
        <f t="shared" si="64"/>
        <v/>
      </c>
    </row>
    <row r="501" spans="1:10" x14ac:dyDescent="0.3">
      <c r="A501" s="89"/>
      <c r="B501" s="90" t="str">
        <f>IF(A501="","",VLOOKUP(A501,'Fixture List Individual Files'!$B$14:$F$63,2,FALSE))</f>
        <v/>
      </c>
      <c r="C501" s="91"/>
      <c r="D501" s="92" t="str">
        <f>IF(A501="","",VLOOKUP(A501,'Fixture List Individual Files'!$B$14:$F$63,3,FALSE))</f>
        <v/>
      </c>
      <c r="E501" s="92" t="str">
        <f t="shared" si="65"/>
        <v/>
      </c>
      <c r="F501" s="93" t="str">
        <f>IF(A501="","",VLOOKUP(A501,'Fixture List Individual Files'!$B$14:$F$63,4,FALSE))</f>
        <v/>
      </c>
      <c r="G501" s="94" t="str">
        <f>IF(A501="","",VLOOKUP(A501,'Fixture List Individual Files'!$B$14:$F$63,5,FALSE))</f>
        <v/>
      </c>
      <c r="H501" s="95" t="str">
        <f t="shared" si="62"/>
        <v/>
      </c>
      <c r="I501" s="96" t="str">
        <f t="shared" si="63"/>
        <v/>
      </c>
      <c r="J501" s="96" t="str">
        <f t="shared" si="64"/>
        <v/>
      </c>
    </row>
    <row r="502" spans="1:10" x14ac:dyDescent="0.3">
      <c r="A502" s="89"/>
      <c r="B502" s="90" t="str">
        <f>IF(A502="","",VLOOKUP(A502,'Fixture List Individual Files'!$B$14:$F$63,2,FALSE))</f>
        <v/>
      </c>
      <c r="C502" s="91"/>
      <c r="D502" s="92" t="str">
        <f>IF(A502="","",VLOOKUP(A502,'Fixture List Individual Files'!$B$14:$F$63,3,FALSE))</f>
        <v/>
      </c>
      <c r="E502" s="92" t="str">
        <f t="shared" si="65"/>
        <v/>
      </c>
      <c r="F502" s="93" t="str">
        <f>IF(A502="","",VLOOKUP(A502,'Fixture List Individual Files'!$B$14:$F$63,4,FALSE))</f>
        <v/>
      </c>
      <c r="G502" s="94" t="str">
        <f>IF(A502="","",VLOOKUP(A502,'Fixture List Individual Files'!$B$14:$F$63,5,FALSE))</f>
        <v/>
      </c>
      <c r="H502" s="95" t="str">
        <f t="shared" si="62"/>
        <v/>
      </c>
      <c r="I502" s="96" t="str">
        <f t="shared" si="63"/>
        <v/>
      </c>
      <c r="J502" s="96" t="str">
        <f t="shared" si="64"/>
        <v/>
      </c>
    </row>
    <row r="503" spans="1:10" x14ac:dyDescent="0.3">
      <c r="A503" s="89"/>
      <c r="B503" s="90" t="str">
        <f>IF(A503="","",VLOOKUP(A503,'Fixture List Individual Files'!$B$14:$F$63,2,FALSE))</f>
        <v/>
      </c>
      <c r="C503" s="91"/>
      <c r="D503" s="92" t="str">
        <f>IF(A503="","",VLOOKUP(A503,'Fixture List Individual Files'!$B$14:$F$63,3,FALSE))</f>
        <v/>
      </c>
      <c r="E503" s="92" t="str">
        <f t="shared" si="65"/>
        <v/>
      </c>
      <c r="F503" s="93" t="str">
        <f>IF(A503="","",VLOOKUP(A503,'Fixture List Individual Files'!$B$14:$F$63,4,FALSE))</f>
        <v/>
      </c>
      <c r="G503" s="94" t="str">
        <f>IF(A503="","",VLOOKUP(A503,'Fixture List Individual Files'!$B$14:$F$63,5,FALSE))</f>
        <v/>
      </c>
      <c r="H503" s="95" t="str">
        <f t="shared" si="62"/>
        <v/>
      </c>
      <c r="I503" s="96" t="str">
        <f t="shared" si="63"/>
        <v/>
      </c>
      <c r="J503" s="96" t="str">
        <f t="shared" si="64"/>
        <v/>
      </c>
    </row>
    <row r="504" spans="1:10" x14ac:dyDescent="0.3">
      <c r="A504" s="89"/>
      <c r="B504" s="90" t="str">
        <f>IF(A504="","",VLOOKUP(A504,'Fixture List Individual Files'!$B$14:$F$63,2,FALSE))</f>
        <v/>
      </c>
      <c r="C504" s="91"/>
      <c r="D504" s="92" t="str">
        <f>IF(A504="","",VLOOKUP(A504,'Fixture List Individual Files'!$B$14:$F$63,3,FALSE))</f>
        <v/>
      </c>
      <c r="E504" s="92" t="str">
        <f t="shared" si="65"/>
        <v/>
      </c>
      <c r="F504" s="93" t="str">
        <f>IF(A504="","",VLOOKUP(A504,'Fixture List Individual Files'!$B$14:$F$63,4,FALSE))</f>
        <v/>
      </c>
      <c r="G504" s="94" t="str">
        <f>IF(A504="","",VLOOKUP(A504,'Fixture List Individual Files'!$B$14:$F$63,5,FALSE))</f>
        <v/>
      </c>
      <c r="H504" s="95" t="str">
        <f t="shared" si="62"/>
        <v/>
      </c>
      <c r="I504" s="96" t="str">
        <f t="shared" si="63"/>
        <v/>
      </c>
      <c r="J504" s="96" t="str">
        <f t="shared" si="64"/>
        <v/>
      </c>
    </row>
    <row r="505" spans="1:10" x14ac:dyDescent="0.3">
      <c r="A505" s="89"/>
      <c r="B505" s="90" t="str">
        <f>IF(A505="","",VLOOKUP(A505,'Fixture List Individual Files'!$B$14:$F$63,2,FALSE))</f>
        <v/>
      </c>
      <c r="C505" s="91"/>
      <c r="D505" s="92" t="str">
        <f>IF(A505="","",VLOOKUP(A505,'Fixture List Individual Files'!$B$14:$F$63,3,FALSE))</f>
        <v/>
      </c>
      <c r="E505" s="92" t="str">
        <f t="shared" si="65"/>
        <v/>
      </c>
      <c r="F505" s="93" t="str">
        <f>IF(A505="","",VLOOKUP(A505,'Fixture List Individual Files'!$B$14:$F$63,4,FALSE))</f>
        <v/>
      </c>
      <c r="G505" s="94" t="str">
        <f>IF(A505="","",VLOOKUP(A505,'Fixture List Individual Files'!$B$14:$F$63,5,FALSE))</f>
        <v/>
      </c>
      <c r="H505" s="95" t="str">
        <f t="shared" si="62"/>
        <v/>
      </c>
      <c r="I505" s="96" t="str">
        <f t="shared" si="63"/>
        <v/>
      </c>
      <c r="J505" s="96" t="str">
        <f t="shared" si="64"/>
        <v/>
      </c>
    </row>
    <row r="506" spans="1:10" x14ac:dyDescent="0.3">
      <c r="A506" s="89"/>
      <c r="B506" s="90" t="str">
        <f>IF(A506="","",VLOOKUP(A506,'Fixture List Individual Files'!$B$14:$F$63,2,FALSE))</f>
        <v/>
      </c>
      <c r="C506" s="91"/>
      <c r="D506" s="92" t="str">
        <f>IF(A506="","",VLOOKUP(A506,'Fixture List Individual Files'!$B$14:$F$63,3,FALSE))</f>
        <v/>
      </c>
      <c r="E506" s="92" t="str">
        <f t="shared" si="65"/>
        <v/>
      </c>
      <c r="F506" s="93" t="str">
        <f>IF(A506="","",VLOOKUP(A506,'Fixture List Individual Files'!$B$14:$F$63,4,FALSE))</f>
        <v/>
      </c>
      <c r="G506" s="94" t="str">
        <f>IF(A506="","",VLOOKUP(A506,'Fixture List Individual Files'!$B$14:$F$63,5,FALSE))</f>
        <v/>
      </c>
      <c r="H506" s="95" t="str">
        <f t="shared" si="62"/>
        <v/>
      </c>
      <c r="I506" s="96" t="str">
        <f t="shared" si="63"/>
        <v/>
      </c>
      <c r="J506" s="96" t="str">
        <f t="shared" si="64"/>
        <v/>
      </c>
    </row>
    <row r="507" spans="1:10" x14ac:dyDescent="0.3">
      <c r="A507" s="89"/>
      <c r="B507" s="90" t="str">
        <f>IF(A507="","",VLOOKUP(A507,'Fixture List Individual Files'!$B$14:$F$63,2,FALSE))</f>
        <v/>
      </c>
      <c r="C507" s="91"/>
      <c r="D507" s="92" t="str">
        <f>IF(A507="","",VLOOKUP(A507,'Fixture List Individual Files'!$B$14:$F$63,3,FALSE))</f>
        <v/>
      </c>
      <c r="E507" s="92" t="str">
        <f t="shared" si="65"/>
        <v/>
      </c>
      <c r="F507" s="93" t="str">
        <f>IF(A507="","",VLOOKUP(A507,'Fixture List Individual Files'!$B$14:$F$63,4,FALSE))</f>
        <v/>
      </c>
      <c r="G507" s="94" t="str">
        <f>IF(A507="","",VLOOKUP(A507,'Fixture List Individual Files'!$B$14:$F$63,5,FALSE))</f>
        <v/>
      </c>
      <c r="H507" s="95" t="str">
        <f t="shared" si="62"/>
        <v/>
      </c>
      <c r="I507" s="96" t="str">
        <f t="shared" si="63"/>
        <v/>
      </c>
      <c r="J507" s="96" t="str">
        <f t="shared" si="64"/>
        <v/>
      </c>
    </row>
    <row r="508" spans="1:10" x14ac:dyDescent="0.3">
      <c r="A508" s="89"/>
      <c r="B508" s="90" t="str">
        <f>IF(A508="","",VLOOKUP(A508,'Fixture List Individual Files'!$B$14:$F$63,2,FALSE))</f>
        <v/>
      </c>
      <c r="C508" s="91"/>
      <c r="D508" s="92" t="str">
        <f>IF(A508="","",VLOOKUP(A508,'Fixture List Individual Files'!$B$14:$F$63,3,FALSE))</f>
        <v/>
      </c>
      <c r="E508" s="92" t="str">
        <f t="shared" si="65"/>
        <v/>
      </c>
      <c r="F508" s="93" t="str">
        <f>IF(A508="","",VLOOKUP(A508,'Fixture List Individual Files'!$B$14:$F$63,4,FALSE))</f>
        <v/>
      </c>
      <c r="G508" s="94" t="str">
        <f>IF(A508="","",VLOOKUP(A508,'Fixture List Individual Files'!$B$14:$F$63,5,FALSE))</f>
        <v/>
      </c>
      <c r="H508" s="95" t="str">
        <f t="shared" si="62"/>
        <v/>
      </c>
      <c r="I508" s="96" t="str">
        <f t="shared" si="63"/>
        <v/>
      </c>
      <c r="J508" s="96" t="str">
        <f t="shared" si="64"/>
        <v/>
      </c>
    </row>
    <row r="509" spans="1:10" x14ac:dyDescent="0.3">
      <c r="A509" s="89"/>
      <c r="B509" s="90" t="str">
        <f>IF(A509="","",VLOOKUP(A509,'Fixture List Individual Files'!$B$14:$F$63,2,FALSE))</f>
        <v/>
      </c>
      <c r="C509" s="91"/>
      <c r="D509" s="92" t="str">
        <f>IF(A509="","",VLOOKUP(A509,'Fixture List Individual Files'!$B$14:$F$63,3,FALSE))</f>
        <v/>
      </c>
      <c r="E509" s="92" t="str">
        <f t="shared" si="65"/>
        <v/>
      </c>
      <c r="F509" s="93" t="str">
        <f>IF(A509="","",VLOOKUP(A509,'Fixture List Individual Files'!$B$14:$F$63,4,FALSE))</f>
        <v/>
      </c>
      <c r="G509" s="94" t="str">
        <f>IF(A509="","",VLOOKUP(A509,'Fixture List Individual Files'!$B$14:$F$63,5,FALSE))</f>
        <v/>
      </c>
      <c r="H509" s="95" t="str">
        <f t="shared" si="62"/>
        <v/>
      </c>
      <c r="I509" s="96" t="str">
        <f t="shared" si="63"/>
        <v/>
      </c>
      <c r="J509" s="96" t="str">
        <f t="shared" si="64"/>
        <v/>
      </c>
    </row>
    <row r="510" spans="1:10" x14ac:dyDescent="0.3">
      <c r="A510" s="89"/>
      <c r="B510" s="90" t="str">
        <f>IF(A510="","",VLOOKUP(A510,'Fixture List Individual Files'!$B$14:$F$63,2,FALSE))</f>
        <v/>
      </c>
      <c r="C510" s="91"/>
      <c r="D510" s="92" t="str">
        <f>IF(A510="","",VLOOKUP(A510,'Fixture List Individual Files'!$B$14:$F$63,3,FALSE))</f>
        <v/>
      </c>
      <c r="E510" s="92" t="str">
        <f t="shared" si="65"/>
        <v/>
      </c>
      <c r="F510" s="93" t="str">
        <f>IF(A510="","",VLOOKUP(A510,'Fixture List Individual Files'!$B$14:$F$63,4,FALSE))</f>
        <v/>
      </c>
      <c r="G510" s="94" t="str">
        <f>IF(A510="","",VLOOKUP(A510,'Fixture List Individual Files'!$B$14:$F$63,5,FALSE))</f>
        <v/>
      </c>
      <c r="H510" s="95" t="str">
        <f t="shared" si="62"/>
        <v/>
      </c>
      <c r="I510" s="96" t="str">
        <f t="shared" si="63"/>
        <v/>
      </c>
      <c r="J510" s="96" t="str">
        <f t="shared" si="64"/>
        <v/>
      </c>
    </row>
    <row r="511" spans="1:10" x14ac:dyDescent="0.3">
      <c r="A511" s="89"/>
      <c r="B511" s="90" t="str">
        <f>IF(A511="","",VLOOKUP(A511,'Fixture List Individual Files'!$B$14:$F$63,2,FALSE))</f>
        <v/>
      </c>
      <c r="C511" s="91"/>
      <c r="D511" s="92" t="str">
        <f>IF(A511="","",VLOOKUP(A511,'Fixture List Individual Files'!$B$14:$F$63,3,FALSE))</f>
        <v/>
      </c>
      <c r="E511" s="92" t="str">
        <f t="shared" si="65"/>
        <v/>
      </c>
      <c r="F511" s="93" t="str">
        <f>IF(A511="","",VLOOKUP(A511,'Fixture List Individual Files'!$B$14:$F$63,4,FALSE))</f>
        <v/>
      </c>
      <c r="G511" s="94" t="str">
        <f>IF(A511="","",VLOOKUP(A511,'Fixture List Individual Files'!$B$14:$F$63,5,FALSE))</f>
        <v/>
      </c>
      <c r="H511" s="95" t="str">
        <f t="shared" si="62"/>
        <v/>
      </c>
      <c r="I511" s="96" t="str">
        <f t="shared" si="63"/>
        <v/>
      </c>
      <c r="J511" s="96" t="str">
        <f t="shared" si="64"/>
        <v/>
      </c>
    </row>
    <row r="512" spans="1:10" x14ac:dyDescent="0.3">
      <c r="A512" s="89"/>
      <c r="B512" s="90" t="str">
        <f>IF(A512="","",VLOOKUP(A512,'Fixture List Individual Files'!$B$14:$F$63,2,FALSE))</f>
        <v/>
      </c>
      <c r="C512" s="91"/>
      <c r="D512" s="92" t="str">
        <f>IF(A512="","",VLOOKUP(A512,'Fixture List Individual Files'!$B$14:$F$63,3,FALSE))</f>
        <v/>
      </c>
      <c r="E512" s="92" t="str">
        <f t="shared" si="65"/>
        <v/>
      </c>
      <c r="F512" s="93" t="str">
        <f>IF(A512="","",VLOOKUP(A512,'Fixture List Individual Files'!$B$14:$F$63,4,FALSE))</f>
        <v/>
      </c>
      <c r="G512" s="94" t="str">
        <f>IF(A512="","",VLOOKUP(A512,'Fixture List Individual Files'!$B$14:$F$63,5,FALSE))</f>
        <v/>
      </c>
      <c r="H512" s="95" t="str">
        <f t="shared" si="62"/>
        <v/>
      </c>
      <c r="I512" s="96" t="str">
        <f t="shared" si="63"/>
        <v/>
      </c>
      <c r="J512" s="96" t="str">
        <f t="shared" si="64"/>
        <v/>
      </c>
    </row>
    <row r="513" spans="1:10" x14ac:dyDescent="0.3">
      <c r="A513" s="89"/>
      <c r="B513" s="90" t="str">
        <f>IF(A513="","",VLOOKUP(A513,'Fixture List Individual Files'!$B$14:$F$63,2,FALSE))</f>
        <v/>
      </c>
      <c r="C513" s="91"/>
      <c r="D513" s="92" t="str">
        <f>IF(A513="","",VLOOKUP(A513,'Fixture List Individual Files'!$B$14:$F$63,3,FALSE))</f>
        <v/>
      </c>
      <c r="E513" s="92" t="str">
        <f t="shared" si="65"/>
        <v/>
      </c>
      <c r="F513" s="93" t="str">
        <f>IF(A513="","",VLOOKUP(A513,'Fixture List Individual Files'!$B$14:$F$63,4,FALSE))</f>
        <v/>
      </c>
      <c r="G513" s="94" t="str">
        <f>IF(A513="","",VLOOKUP(A513,'Fixture List Individual Files'!$B$14:$F$63,5,FALSE))</f>
        <v/>
      </c>
      <c r="H513" s="95" t="str">
        <f t="shared" si="62"/>
        <v/>
      </c>
      <c r="I513" s="96" t="str">
        <f t="shared" si="63"/>
        <v/>
      </c>
      <c r="J513" s="96" t="str">
        <f t="shared" si="64"/>
        <v/>
      </c>
    </row>
    <row r="514" spans="1:10" x14ac:dyDescent="0.3">
      <c r="A514" s="89"/>
      <c r="B514" s="90" t="str">
        <f>IF(A514="","",VLOOKUP(A514,'Fixture List Individual Files'!$B$14:$F$63,2,FALSE))</f>
        <v/>
      </c>
      <c r="C514" s="91"/>
      <c r="D514" s="92" t="str">
        <f>IF(A514="","",VLOOKUP(A514,'Fixture List Individual Files'!$B$14:$F$63,3,FALSE))</f>
        <v/>
      </c>
      <c r="E514" s="92" t="str">
        <f t="shared" si="65"/>
        <v/>
      </c>
      <c r="F514" s="93" t="str">
        <f>IF(A514="","",VLOOKUP(A514,'Fixture List Individual Files'!$B$14:$F$63,4,FALSE))</f>
        <v/>
      </c>
      <c r="G514" s="94" t="str">
        <f>IF(A514="","",VLOOKUP(A514,'Fixture List Individual Files'!$B$14:$F$63,5,FALSE))</f>
        <v/>
      </c>
      <c r="H514" s="95" t="str">
        <f t="shared" si="62"/>
        <v/>
      </c>
      <c r="I514" s="96" t="str">
        <f t="shared" si="63"/>
        <v/>
      </c>
      <c r="J514" s="96" t="str">
        <f t="shared" si="64"/>
        <v/>
      </c>
    </row>
    <row r="515" spans="1:10" x14ac:dyDescent="0.3">
      <c r="A515" s="89"/>
      <c r="B515" s="90" t="str">
        <f>IF(A515="","",VLOOKUP(A515,'Fixture List Individual Files'!$B$14:$F$63,2,FALSE))</f>
        <v/>
      </c>
      <c r="C515" s="91"/>
      <c r="D515" s="92" t="str">
        <f>IF(A515="","",VLOOKUP(A515,'Fixture List Individual Files'!$B$14:$F$63,3,FALSE))</f>
        <v/>
      </c>
      <c r="E515" s="92" t="str">
        <f t="shared" si="65"/>
        <v/>
      </c>
      <c r="F515" s="93" t="str">
        <f>IF(A515="","",VLOOKUP(A515,'Fixture List Individual Files'!$B$14:$F$63,4,FALSE))</f>
        <v/>
      </c>
      <c r="G515" s="94" t="str">
        <f>IF(A515="","",VLOOKUP(A515,'Fixture List Individual Files'!$B$14:$F$63,5,FALSE))</f>
        <v/>
      </c>
      <c r="H515" s="95" t="str">
        <f t="shared" si="62"/>
        <v/>
      </c>
      <c r="I515" s="96" t="str">
        <f t="shared" si="63"/>
        <v/>
      </c>
      <c r="J515" s="96" t="str">
        <f t="shared" si="64"/>
        <v/>
      </c>
    </row>
    <row r="516" spans="1:10" x14ac:dyDescent="0.3">
      <c r="A516" s="89"/>
      <c r="B516" s="90" t="str">
        <f>IF(A516="","",VLOOKUP(A516,'Fixture List Individual Files'!$B$14:$F$63,2,FALSE))</f>
        <v/>
      </c>
      <c r="C516" s="91"/>
      <c r="D516" s="92" t="str">
        <f>IF(A516="","",VLOOKUP(A516,'Fixture List Individual Files'!$B$14:$F$63,3,FALSE))</f>
        <v/>
      </c>
      <c r="E516" s="92" t="str">
        <f t="shared" si="65"/>
        <v/>
      </c>
      <c r="F516" s="93" t="str">
        <f>IF(A516="","",VLOOKUP(A516,'Fixture List Individual Files'!$B$14:$F$63,4,FALSE))</f>
        <v/>
      </c>
      <c r="G516" s="94" t="str">
        <f>IF(A516="","",VLOOKUP(A516,'Fixture List Individual Files'!$B$14:$F$63,5,FALSE))</f>
        <v/>
      </c>
      <c r="H516" s="95" t="str">
        <f t="shared" si="62"/>
        <v/>
      </c>
      <c r="I516" s="96" t="str">
        <f t="shared" si="63"/>
        <v/>
      </c>
      <c r="J516" s="96" t="str">
        <f t="shared" si="64"/>
        <v/>
      </c>
    </row>
    <row r="517" spans="1:10" x14ac:dyDescent="0.3">
      <c r="A517" s="89"/>
      <c r="B517" s="90" t="str">
        <f>IF(A517="","",VLOOKUP(A517,'Fixture List Individual Files'!$B$14:$F$63,2,FALSE))</f>
        <v/>
      </c>
      <c r="C517" s="91"/>
      <c r="D517" s="92" t="str">
        <f>IF(A517="","",VLOOKUP(A517,'Fixture List Individual Files'!$B$14:$F$63,3,FALSE))</f>
        <v/>
      </c>
      <c r="E517" s="92" t="str">
        <f t="shared" si="65"/>
        <v/>
      </c>
      <c r="F517" s="93" t="str">
        <f>IF(A517="","",VLOOKUP(A517,'Fixture List Individual Files'!$B$14:$F$63,4,FALSE))</f>
        <v/>
      </c>
      <c r="G517" s="94" t="str">
        <f>IF(A517="","",VLOOKUP(A517,'Fixture List Individual Files'!$B$14:$F$63,5,FALSE))</f>
        <v/>
      </c>
      <c r="H517" s="95" t="str">
        <f t="shared" si="62"/>
        <v/>
      </c>
      <c r="I517" s="96" t="str">
        <f t="shared" si="63"/>
        <v/>
      </c>
      <c r="J517" s="96" t="str">
        <f t="shared" si="64"/>
        <v/>
      </c>
    </row>
    <row r="518" spans="1:10" x14ac:dyDescent="0.3">
      <c r="A518" s="89"/>
      <c r="B518" s="90" t="str">
        <f>IF(A518="","",VLOOKUP(A518,'Fixture List Individual Files'!$B$14:$F$63,2,FALSE))</f>
        <v/>
      </c>
      <c r="C518" s="91"/>
      <c r="D518" s="92" t="str">
        <f>IF(A518="","",VLOOKUP(A518,'Fixture List Individual Files'!$B$14:$F$63,3,FALSE))</f>
        <v/>
      </c>
      <c r="E518" s="92" t="str">
        <f t="shared" si="65"/>
        <v/>
      </c>
      <c r="F518" s="93" t="str">
        <f>IF(A518="","",VLOOKUP(A518,'Fixture List Individual Files'!$B$14:$F$63,4,FALSE))</f>
        <v/>
      </c>
      <c r="G518" s="94" t="str">
        <f>IF(A518="","",VLOOKUP(A518,'Fixture List Individual Files'!$B$14:$F$63,5,FALSE))</f>
        <v/>
      </c>
      <c r="H518" s="95" t="str">
        <f t="shared" si="62"/>
        <v/>
      </c>
      <c r="I518" s="96" t="str">
        <f t="shared" si="63"/>
        <v/>
      </c>
      <c r="J518" s="96" t="str">
        <f t="shared" si="64"/>
        <v/>
      </c>
    </row>
    <row r="519" spans="1:10" x14ac:dyDescent="0.3">
      <c r="A519" s="89"/>
      <c r="B519" s="90" t="str">
        <f>IF(A519="","",VLOOKUP(A519,'Fixture List Individual Files'!$B$14:$F$63,2,FALSE))</f>
        <v/>
      </c>
      <c r="C519" s="91"/>
      <c r="D519" s="92" t="str">
        <f>IF(A519="","",VLOOKUP(A519,'Fixture List Individual Files'!$B$14:$F$63,3,FALSE))</f>
        <v/>
      </c>
      <c r="E519" s="92" t="str">
        <f t="shared" si="65"/>
        <v/>
      </c>
      <c r="F519" s="93" t="str">
        <f>IF(A519="","",VLOOKUP(A519,'Fixture List Individual Files'!$B$14:$F$63,4,FALSE))</f>
        <v/>
      </c>
      <c r="G519" s="94" t="str">
        <f>IF(A519="","",VLOOKUP(A519,'Fixture List Individual Files'!$B$14:$F$63,5,FALSE))</f>
        <v/>
      </c>
      <c r="H519" s="95" t="str">
        <f t="shared" si="62"/>
        <v/>
      </c>
      <c r="I519" s="96" t="str">
        <f t="shared" si="63"/>
        <v/>
      </c>
      <c r="J519" s="96" t="str">
        <f t="shared" si="64"/>
        <v/>
      </c>
    </row>
    <row r="520" spans="1:10" x14ac:dyDescent="0.3">
      <c r="A520" s="89"/>
      <c r="B520" s="90" t="str">
        <f>IF(A520="","",VLOOKUP(A520,'Fixture List Individual Files'!$B$14:$F$63,2,FALSE))</f>
        <v/>
      </c>
      <c r="C520" s="91"/>
      <c r="D520" s="92" t="str">
        <f>IF(A520="","",VLOOKUP(A520,'Fixture List Individual Files'!$B$14:$F$63,3,FALSE))</f>
        <v/>
      </c>
      <c r="E520" s="92" t="str">
        <f t="shared" si="65"/>
        <v/>
      </c>
      <c r="F520" s="93" t="str">
        <f>IF(A520="","",VLOOKUP(A520,'Fixture List Individual Files'!$B$14:$F$63,4,FALSE))</f>
        <v/>
      </c>
      <c r="G520" s="94" t="str">
        <f>IF(A520="","",VLOOKUP(A520,'Fixture List Individual Files'!$B$14:$F$63,5,FALSE))</f>
        <v/>
      </c>
      <c r="H520" s="95" t="str">
        <f t="shared" si="62"/>
        <v/>
      </c>
      <c r="I520" s="96" t="str">
        <f t="shared" si="63"/>
        <v/>
      </c>
      <c r="J520" s="96" t="str">
        <f t="shared" si="64"/>
        <v/>
      </c>
    </row>
    <row r="521" spans="1:10" x14ac:dyDescent="0.3">
      <c r="A521" s="89"/>
      <c r="B521" s="90" t="str">
        <f>IF(A521="","",VLOOKUP(A521,'Fixture List Individual Files'!$B$14:$F$63,2,FALSE))</f>
        <v/>
      </c>
      <c r="C521" s="91"/>
      <c r="D521" s="92" t="str">
        <f>IF(A521="","",VLOOKUP(A521,'Fixture List Individual Files'!$B$14:$F$63,3,FALSE))</f>
        <v/>
      </c>
      <c r="E521" s="92" t="str">
        <f t="shared" si="65"/>
        <v/>
      </c>
      <c r="F521" s="93" t="str">
        <f>IF(A521="","",VLOOKUP(A521,'Fixture List Individual Files'!$B$14:$F$63,4,FALSE))</f>
        <v/>
      </c>
      <c r="G521" s="94" t="str">
        <f>IF(A521="","",VLOOKUP(A521,'Fixture List Individual Files'!$B$14:$F$63,5,FALSE))</f>
        <v/>
      </c>
      <c r="H521" s="95" t="str">
        <f t="shared" si="62"/>
        <v/>
      </c>
      <c r="I521" s="96" t="str">
        <f t="shared" si="63"/>
        <v/>
      </c>
      <c r="J521" s="96" t="str">
        <f t="shared" si="64"/>
        <v/>
      </c>
    </row>
    <row r="522" spans="1:10" x14ac:dyDescent="0.3">
      <c r="A522" s="89"/>
      <c r="B522" s="90" t="str">
        <f>IF(A522="","",VLOOKUP(A522,'Fixture List Individual Files'!$B$14:$F$63,2,FALSE))</f>
        <v/>
      </c>
      <c r="C522" s="97"/>
      <c r="D522" s="92" t="str">
        <f>IF(A522="","",VLOOKUP(A522,'Fixture List Individual Files'!$B$14:$F$63,3,FALSE))</f>
        <v/>
      </c>
      <c r="E522" s="92" t="str">
        <f t="shared" si="65"/>
        <v/>
      </c>
      <c r="F522" s="93" t="str">
        <f>IF(A522="","",VLOOKUP(A522,'Fixture List Individual Files'!$B$14:$F$63,4,FALSE))</f>
        <v/>
      </c>
      <c r="G522" s="94" t="str">
        <f>IF(A522="","",VLOOKUP(A522,'Fixture List Individual Files'!$B$14:$F$63,5,FALSE))</f>
        <v/>
      </c>
      <c r="H522" s="95" t="str">
        <f t="shared" si="62"/>
        <v/>
      </c>
      <c r="I522" s="96" t="str">
        <f t="shared" si="63"/>
        <v/>
      </c>
      <c r="J522" s="96" t="str">
        <f t="shared" si="64"/>
        <v/>
      </c>
    </row>
    <row r="523" spans="1:10" x14ac:dyDescent="0.3">
      <c r="A523" s="89"/>
      <c r="B523" s="90" t="str">
        <f>IF(A523="","",VLOOKUP(A523,'Fixture List Individual Files'!$B$14:$F$63,2,FALSE))</f>
        <v/>
      </c>
      <c r="C523" s="98"/>
      <c r="D523" s="92" t="str">
        <f>IF(A523="","",VLOOKUP(A523,'Fixture List Individual Files'!$B$14:$F$63,3,FALSE))</f>
        <v/>
      </c>
      <c r="E523" s="92" t="str">
        <f t="shared" si="65"/>
        <v/>
      </c>
      <c r="F523" s="93" t="str">
        <f>IF(A523="","",VLOOKUP(A523,'Fixture List Individual Files'!$B$14:$F$63,4,FALSE))</f>
        <v/>
      </c>
      <c r="G523" s="94" t="str">
        <f>IF(A523="","",VLOOKUP(A523,'Fixture List Individual Files'!$B$14:$F$63,5,FALSE))</f>
        <v/>
      </c>
      <c r="H523" s="95" t="str">
        <f t="shared" si="62"/>
        <v/>
      </c>
      <c r="I523" s="96" t="str">
        <f t="shared" si="63"/>
        <v/>
      </c>
      <c r="J523" s="96" t="str">
        <f t="shared" si="64"/>
        <v/>
      </c>
    </row>
    <row r="524" spans="1:10" x14ac:dyDescent="0.3">
      <c r="A524" s="89"/>
      <c r="B524" s="90" t="str">
        <f>IF(A524="","",VLOOKUP(A524,'Fixture List Individual Files'!$B$14:$F$63,2,FALSE))</f>
        <v/>
      </c>
      <c r="C524" s="98"/>
      <c r="D524" s="92" t="str">
        <f>IF(A524="","",VLOOKUP(A524,'Fixture List Individual Files'!$B$14:$F$63,3,FALSE))</f>
        <v/>
      </c>
      <c r="E524" s="92" t="str">
        <f t="shared" si="65"/>
        <v/>
      </c>
      <c r="F524" s="93" t="str">
        <f>IF(A524="","",VLOOKUP(A524,'Fixture List Individual Files'!$B$14:$F$63,4,FALSE))</f>
        <v/>
      </c>
      <c r="G524" s="94" t="str">
        <f>IF(A524="","",VLOOKUP(A524,'Fixture List Individual Files'!$B$14:$F$63,5,FALSE))</f>
        <v/>
      </c>
      <c r="H524" s="95" t="str">
        <f t="shared" si="62"/>
        <v/>
      </c>
      <c r="I524" s="96" t="str">
        <f t="shared" si="63"/>
        <v/>
      </c>
      <c r="J524" s="96" t="str">
        <f t="shared" si="64"/>
        <v/>
      </c>
    </row>
    <row r="525" spans="1:10" x14ac:dyDescent="0.3">
      <c r="A525" s="90"/>
      <c r="B525" s="292" t="s">
        <v>299</v>
      </c>
      <c r="C525" s="293">
        <f>SUM(C489:C524)</f>
        <v>0</v>
      </c>
      <c r="D525" s="293"/>
      <c r="E525" s="293">
        <f>SUM(E489:E524)</f>
        <v>0</v>
      </c>
      <c r="F525" s="290">
        <f>SUMIF(F489:F524,"Yes",E489:E524)</f>
        <v>0</v>
      </c>
      <c r="G525" s="217"/>
      <c r="H525" s="289">
        <f>SUM(H489:H524)</f>
        <v>0</v>
      </c>
      <c r="I525" s="290">
        <f t="shared" ref="I525:J525" si="66">SUM(I489:I524)</f>
        <v>0</v>
      </c>
      <c r="J525" s="290">
        <f t="shared" si="66"/>
        <v>0</v>
      </c>
    </row>
    <row r="527" spans="1:10" x14ac:dyDescent="0.3">
      <c r="A527" s="400" t="s">
        <v>107</v>
      </c>
      <c r="B527" s="400"/>
      <c r="C527" s="400"/>
      <c r="D527" s="400"/>
      <c r="E527" s="400"/>
      <c r="F527" s="103" t="s">
        <v>287</v>
      </c>
      <c r="G527" s="104"/>
      <c r="H527" s="102"/>
      <c r="I527" s="102"/>
      <c r="J527" s="105" t="e">
        <f>IF(VLOOKUP(A527,'Start Here!'!$N$46:$Q$70,4,FALSE)=0,VLOOKUP(Facility_Type,Admin_Lists!$A$63:$B$66,2,FALSE),VLOOKUP(A527,'Start Here!'!$N$46:$Q$70,4,FALSE))</f>
        <v>#N/A</v>
      </c>
    </row>
    <row r="528" spans="1:10" ht="17.25" thickBot="1" x14ac:dyDescent="0.35">
      <c r="A528" s="106" t="s">
        <v>288</v>
      </c>
      <c r="B528" s="107" t="s">
        <v>57</v>
      </c>
      <c r="C528" s="108"/>
      <c r="D528" s="109"/>
      <c r="E528" s="109">
        <f>IFERROR(VLOOKUP(B528,Admin_Lists!$A$9:$B$49,2,FALSE),"")</f>
        <v>0</v>
      </c>
      <c r="F528" s="110" t="s">
        <v>289</v>
      </c>
      <c r="G528" s="122"/>
      <c r="H528" s="111"/>
      <c r="I528" s="111"/>
      <c r="J528" s="112">
        <f>VLOOKUP(A527,'Start Here!'!$N$46:$O$70,2,FALSE)</f>
        <v>0</v>
      </c>
    </row>
    <row r="529" spans="1:10" ht="17.25" x14ac:dyDescent="0.3">
      <c r="A529" s="113"/>
      <c r="B529" s="401" t="str">
        <f>"Area Description: "&amp;'Sq. Ft. Area Individual Files'!D504</f>
        <v xml:space="preserve">Area Description: </v>
      </c>
      <c r="C529" s="401"/>
      <c r="D529" s="401"/>
      <c r="E529" s="401"/>
      <c r="F529" s="120" t="s">
        <v>290</v>
      </c>
      <c r="G529" s="114">
        <f>'Sq. Ft. Area Individual Files'!C505</f>
        <v>0</v>
      </c>
    </row>
    <row r="530" spans="1:10" x14ac:dyDescent="0.3">
      <c r="A530" s="397" t="s">
        <v>260</v>
      </c>
      <c r="B530" s="395" t="s">
        <v>268</v>
      </c>
      <c r="C530" s="395" t="s">
        <v>269</v>
      </c>
      <c r="D530" s="395" t="s">
        <v>262</v>
      </c>
      <c r="E530" s="395" t="s">
        <v>291</v>
      </c>
      <c r="F530" s="395" t="s">
        <v>292</v>
      </c>
      <c r="G530" s="397" t="s">
        <v>264</v>
      </c>
      <c r="H530" s="399" t="s">
        <v>293</v>
      </c>
      <c r="I530" s="399"/>
      <c r="J530" s="399"/>
    </row>
    <row r="531" spans="1:10" ht="25.5" x14ac:dyDescent="0.3">
      <c r="A531" s="398"/>
      <c r="B531" s="396"/>
      <c r="C531" s="396"/>
      <c r="D531" s="396"/>
      <c r="E531" s="396"/>
      <c r="F531" s="396"/>
      <c r="G531" s="398"/>
      <c r="H531" s="118" t="s">
        <v>294</v>
      </c>
      <c r="I531" s="118" t="s">
        <v>295</v>
      </c>
      <c r="J531" s="118" t="s">
        <v>296</v>
      </c>
    </row>
    <row r="532" spans="1:10" x14ac:dyDescent="0.3">
      <c r="A532" s="89"/>
      <c r="B532" s="90" t="str">
        <f>IF(A532="","",VLOOKUP(A532,'Fixture List Individual Files'!$B$14:$F$63,2,FALSE))</f>
        <v/>
      </c>
      <c r="C532" s="91"/>
      <c r="D532" s="92" t="str">
        <f>IF(A532="","",VLOOKUP(A532,'Fixture List Individual Files'!$B$14:$F$63,3,FALSE))</f>
        <v/>
      </c>
      <c r="E532" s="92" t="str">
        <f>IF(D532="","",C532*D532)</f>
        <v/>
      </c>
      <c r="F532" s="93" t="str">
        <f>IF(A532="","",VLOOKUP(A532,'Fixture List Individual Files'!$B$14:$F$63,4,FALSE))</f>
        <v/>
      </c>
      <c r="G532" s="94" t="str">
        <f>IF(A532="","",VLOOKUP(A532,'Fixture List Individual Files'!$B$14:$F$63,5,FALSE))</f>
        <v/>
      </c>
      <c r="H532" s="95" t="str">
        <f t="shared" ref="H532:H567" si="67">IF(AND(F532="Yes",Facility_Type="Commercial"),(SFE_Commercial-SFBASE_Commercial)*E532/1000*$J$528,IF(AND(F532="Yes",Facility_Type="Industrial",G532="Non-High Bay"),(SFE_Industrial-SFBASE_Industrial)*E532/1000*$J$528,IF(AND(F532="Yes",Facility_Type="Schools &amp; Government",G532="Non-High Bay"),((SFE_SG-SFBASE_SG)*E532/1000*$J$528),"")))</f>
        <v/>
      </c>
      <c r="I532" s="96" t="str">
        <f t="shared" ref="I532:I567" si="68">IF(AND(F532="Yes",Facility_Type="Commercial"),(SFE_Commercial-SFBASE_Commercial)*E532/1000*$J$527,IF(AND(F532="Yes",Facility_Type="Industrial",G532="Non-High Bay"),(SFE_Industrial-SFBASE_Industrial)*E532/1000*$J$527,IF(AND(F532="Yes",Facility_Type="Schools &amp; Government",G532="Non-High Bay"),((SFE_SG-SFBASE_SG)*E532/1000*$J$527),"")))</f>
        <v/>
      </c>
      <c r="J532" s="96" t="str">
        <f t="shared" ref="J532:J567" si="69">IFERROR(I532*EUL_for_NLC,"")</f>
        <v/>
      </c>
    </row>
    <row r="533" spans="1:10" x14ac:dyDescent="0.3">
      <c r="A533" s="89"/>
      <c r="B533" s="90" t="str">
        <f>IF(A533="","",VLOOKUP(A533,'Fixture List Individual Files'!$B$14:$F$63,2,FALSE))</f>
        <v/>
      </c>
      <c r="C533" s="91"/>
      <c r="D533" s="92" t="str">
        <f>IF(A533="","",VLOOKUP(A533,'Fixture List Individual Files'!$B$14:$F$63,3,FALSE))</f>
        <v/>
      </c>
      <c r="E533" s="92" t="str">
        <f t="shared" ref="E533:E567" si="70">IF(D533="","",C533*D533)</f>
        <v/>
      </c>
      <c r="F533" s="93" t="str">
        <f>IF(A533="","",VLOOKUP(A533,'Fixture List Individual Files'!$B$14:$F$63,4,FALSE))</f>
        <v/>
      </c>
      <c r="G533" s="94" t="str">
        <f>IF(A533="","",VLOOKUP(A533,'Fixture List Individual Files'!$B$14:$F$63,5,FALSE))</f>
        <v/>
      </c>
      <c r="H533" s="95" t="str">
        <f t="shared" si="67"/>
        <v/>
      </c>
      <c r="I533" s="96" t="str">
        <f t="shared" si="68"/>
        <v/>
      </c>
      <c r="J533" s="96" t="str">
        <f t="shared" si="69"/>
        <v/>
      </c>
    </row>
    <row r="534" spans="1:10" x14ac:dyDescent="0.3">
      <c r="A534" s="89"/>
      <c r="B534" s="90" t="str">
        <f>IF(A534="","",VLOOKUP(A534,'Fixture List Individual Files'!$B$14:$F$63,2,FALSE))</f>
        <v/>
      </c>
      <c r="C534" s="91"/>
      <c r="D534" s="92" t="str">
        <f>IF(A534="","",VLOOKUP(A534,'Fixture List Individual Files'!$B$14:$F$63,3,FALSE))</f>
        <v/>
      </c>
      <c r="E534" s="92" t="str">
        <f t="shared" si="70"/>
        <v/>
      </c>
      <c r="F534" s="93" t="str">
        <f>IF(A534="","",VLOOKUP(A534,'Fixture List Individual Files'!$B$14:$F$63,4,FALSE))</f>
        <v/>
      </c>
      <c r="G534" s="94" t="str">
        <f>IF(A534="","",VLOOKUP(A534,'Fixture List Individual Files'!$B$14:$F$63,5,FALSE))</f>
        <v/>
      </c>
      <c r="H534" s="95" t="str">
        <f t="shared" si="67"/>
        <v/>
      </c>
      <c r="I534" s="96" t="str">
        <f t="shared" si="68"/>
        <v/>
      </c>
      <c r="J534" s="96" t="str">
        <f t="shared" si="69"/>
        <v/>
      </c>
    </row>
    <row r="535" spans="1:10" x14ac:dyDescent="0.3">
      <c r="A535" s="89"/>
      <c r="B535" s="90" t="str">
        <f>IF(A535="","",VLOOKUP(A535,'Fixture List Individual Files'!$B$14:$F$63,2,FALSE))</f>
        <v/>
      </c>
      <c r="C535" s="91"/>
      <c r="D535" s="92" t="str">
        <f>IF(A535="","",VLOOKUP(A535,'Fixture List Individual Files'!$B$14:$F$63,3,FALSE))</f>
        <v/>
      </c>
      <c r="E535" s="92" t="str">
        <f t="shared" si="70"/>
        <v/>
      </c>
      <c r="F535" s="93" t="str">
        <f>IF(A535="","",VLOOKUP(A535,'Fixture List Individual Files'!$B$14:$F$63,4,FALSE))</f>
        <v/>
      </c>
      <c r="G535" s="94" t="str">
        <f>IF(A535="","",VLOOKUP(A535,'Fixture List Individual Files'!$B$14:$F$63,5,FALSE))</f>
        <v/>
      </c>
      <c r="H535" s="95" t="str">
        <f t="shared" si="67"/>
        <v/>
      </c>
      <c r="I535" s="96" t="str">
        <f t="shared" si="68"/>
        <v/>
      </c>
      <c r="J535" s="96" t="str">
        <f t="shared" si="69"/>
        <v/>
      </c>
    </row>
    <row r="536" spans="1:10" x14ac:dyDescent="0.3">
      <c r="A536" s="89"/>
      <c r="B536" s="90" t="str">
        <f>IF(A536="","",VLOOKUP(A536,'Fixture List Individual Files'!$B$14:$F$63,2,FALSE))</f>
        <v/>
      </c>
      <c r="C536" s="91"/>
      <c r="D536" s="92" t="str">
        <f>IF(A536="","",VLOOKUP(A536,'Fixture List Individual Files'!$B$14:$F$63,3,FALSE))</f>
        <v/>
      </c>
      <c r="E536" s="92" t="str">
        <f t="shared" si="70"/>
        <v/>
      </c>
      <c r="F536" s="93" t="str">
        <f>IF(A536="","",VLOOKUP(A536,'Fixture List Individual Files'!$B$14:$F$63,4,FALSE))</f>
        <v/>
      </c>
      <c r="G536" s="94" t="str">
        <f>IF(A536="","",VLOOKUP(A536,'Fixture List Individual Files'!$B$14:$F$63,5,FALSE))</f>
        <v/>
      </c>
      <c r="H536" s="95" t="str">
        <f t="shared" si="67"/>
        <v/>
      </c>
      <c r="I536" s="96" t="str">
        <f t="shared" si="68"/>
        <v/>
      </c>
      <c r="J536" s="96" t="str">
        <f t="shared" si="69"/>
        <v/>
      </c>
    </row>
    <row r="537" spans="1:10" x14ac:dyDescent="0.3">
      <c r="A537" s="89"/>
      <c r="B537" s="90" t="str">
        <f>IF(A537="","",VLOOKUP(A537,'Fixture List Individual Files'!$B$14:$F$63,2,FALSE))</f>
        <v/>
      </c>
      <c r="C537" s="91"/>
      <c r="D537" s="92" t="str">
        <f>IF(A537="","",VLOOKUP(A537,'Fixture List Individual Files'!$B$14:$F$63,3,FALSE))</f>
        <v/>
      </c>
      <c r="E537" s="92" t="str">
        <f t="shared" si="70"/>
        <v/>
      </c>
      <c r="F537" s="93" t="str">
        <f>IF(A537="","",VLOOKUP(A537,'Fixture List Individual Files'!$B$14:$F$63,4,FALSE))</f>
        <v/>
      </c>
      <c r="G537" s="94" t="str">
        <f>IF(A537="","",VLOOKUP(A537,'Fixture List Individual Files'!$B$14:$F$63,5,FALSE))</f>
        <v/>
      </c>
      <c r="H537" s="95" t="str">
        <f t="shared" si="67"/>
        <v/>
      </c>
      <c r="I537" s="96" t="str">
        <f t="shared" si="68"/>
        <v/>
      </c>
      <c r="J537" s="96" t="str">
        <f t="shared" si="69"/>
        <v/>
      </c>
    </row>
    <row r="538" spans="1:10" x14ac:dyDescent="0.3">
      <c r="A538" s="89"/>
      <c r="B538" s="90" t="str">
        <f>IF(A538="","",VLOOKUP(A538,'Fixture List Individual Files'!$B$14:$F$63,2,FALSE))</f>
        <v/>
      </c>
      <c r="C538" s="91"/>
      <c r="D538" s="92" t="str">
        <f>IF(A538="","",VLOOKUP(A538,'Fixture List Individual Files'!$B$14:$F$63,3,FALSE))</f>
        <v/>
      </c>
      <c r="E538" s="92" t="str">
        <f t="shared" si="70"/>
        <v/>
      </c>
      <c r="F538" s="93" t="str">
        <f>IF(A538="","",VLOOKUP(A538,'Fixture List Individual Files'!$B$14:$F$63,4,FALSE))</f>
        <v/>
      </c>
      <c r="G538" s="94" t="str">
        <f>IF(A538="","",VLOOKUP(A538,'Fixture List Individual Files'!$B$14:$F$63,5,FALSE))</f>
        <v/>
      </c>
      <c r="H538" s="95" t="str">
        <f t="shared" si="67"/>
        <v/>
      </c>
      <c r="I538" s="96" t="str">
        <f t="shared" si="68"/>
        <v/>
      </c>
      <c r="J538" s="96" t="str">
        <f t="shared" si="69"/>
        <v/>
      </c>
    </row>
    <row r="539" spans="1:10" x14ac:dyDescent="0.3">
      <c r="A539" s="89"/>
      <c r="B539" s="90" t="str">
        <f>IF(A539="","",VLOOKUP(A539,'Fixture List Individual Files'!$B$14:$F$63,2,FALSE))</f>
        <v/>
      </c>
      <c r="C539" s="91"/>
      <c r="D539" s="92" t="str">
        <f>IF(A539="","",VLOOKUP(A539,'Fixture List Individual Files'!$B$14:$F$63,3,FALSE))</f>
        <v/>
      </c>
      <c r="E539" s="92" t="str">
        <f t="shared" si="70"/>
        <v/>
      </c>
      <c r="F539" s="93" t="str">
        <f>IF(A539="","",VLOOKUP(A539,'Fixture List Individual Files'!$B$14:$F$63,4,FALSE))</f>
        <v/>
      </c>
      <c r="G539" s="94" t="str">
        <f>IF(A539="","",VLOOKUP(A539,'Fixture List Individual Files'!$B$14:$F$63,5,FALSE))</f>
        <v/>
      </c>
      <c r="H539" s="95" t="str">
        <f t="shared" si="67"/>
        <v/>
      </c>
      <c r="I539" s="96" t="str">
        <f t="shared" si="68"/>
        <v/>
      </c>
      <c r="J539" s="96" t="str">
        <f t="shared" si="69"/>
        <v/>
      </c>
    </row>
    <row r="540" spans="1:10" x14ac:dyDescent="0.3">
      <c r="A540" s="89"/>
      <c r="B540" s="90" t="str">
        <f>IF(A540="","",VLOOKUP(A540,'Fixture List Individual Files'!$B$14:$F$63,2,FALSE))</f>
        <v/>
      </c>
      <c r="C540" s="91"/>
      <c r="D540" s="92" t="str">
        <f>IF(A540="","",VLOOKUP(A540,'Fixture List Individual Files'!$B$14:$F$63,3,FALSE))</f>
        <v/>
      </c>
      <c r="E540" s="92" t="str">
        <f t="shared" si="70"/>
        <v/>
      </c>
      <c r="F540" s="93" t="str">
        <f>IF(A540="","",VLOOKUP(A540,'Fixture List Individual Files'!$B$14:$F$63,4,FALSE))</f>
        <v/>
      </c>
      <c r="G540" s="94" t="str">
        <f>IF(A540="","",VLOOKUP(A540,'Fixture List Individual Files'!$B$14:$F$63,5,FALSE))</f>
        <v/>
      </c>
      <c r="H540" s="95" t="str">
        <f t="shared" si="67"/>
        <v/>
      </c>
      <c r="I540" s="96" t="str">
        <f t="shared" si="68"/>
        <v/>
      </c>
      <c r="J540" s="96" t="str">
        <f t="shared" si="69"/>
        <v/>
      </c>
    </row>
    <row r="541" spans="1:10" x14ac:dyDescent="0.3">
      <c r="A541" s="89"/>
      <c r="B541" s="90" t="str">
        <f>IF(A541="","",VLOOKUP(A541,'Fixture List Individual Files'!$B$14:$F$63,2,FALSE))</f>
        <v/>
      </c>
      <c r="C541" s="91"/>
      <c r="D541" s="92" t="str">
        <f>IF(A541="","",VLOOKUP(A541,'Fixture List Individual Files'!$B$14:$F$63,3,FALSE))</f>
        <v/>
      </c>
      <c r="E541" s="92" t="str">
        <f t="shared" si="70"/>
        <v/>
      </c>
      <c r="F541" s="93" t="str">
        <f>IF(A541="","",VLOOKUP(A541,'Fixture List Individual Files'!$B$14:$F$63,4,FALSE))</f>
        <v/>
      </c>
      <c r="G541" s="94" t="str">
        <f>IF(A541="","",VLOOKUP(A541,'Fixture List Individual Files'!$B$14:$F$63,5,FALSE))</f>
        <v/>
      </c>
      <c r="H541" s="95" t="str">
        <f t="shared" si="67"/>
        <v/>
      </c>
      <c r="I541" s="96" t="str">
        <f t="shared" si="68"/>
        <v/>
      </c>
      <c r="J541" s="96" t="str">
        <f t="shared" si="69"/>
        <v/>
      </c>
    </row>
    <row r="542" spans="1:10" x14ac:dyDescent="0.3">
      <c r="A542" s="89"/>
      <c r="B542" s="90" t="str">
        <f>IF(A542="","",VLOOKUP(A542,'Fixture List Individual Files'!$B$14:$F$63,2,FALSE))</f>
        <v/>
      </c>
      <c r="C542" s="91"/>
      <c r="D542" s="92" t="str">
        <f>IF(A542="","",VLOOKUP(A542,'Fixture List Individual Files'!$B$14:$F$63,3,FALSE))</f>
        <v/>
      </c>
      <c r="E542" s="92" t="str">
        <f t="shared" si="70"/>
        <v/>
      </c>
      <c r="F542" s="93" t="str">
        <f>IF(A542="","",VLOOKUP(A542,'Fixture List Individual Files'!$B$14:$F$63,4,FALSE))</f>
        <v/>
      </c>
      <c r="G542" s="94" t="str">
        <f>IF(A542="","",VLOOKUP(A542,'Fixture List Individual Files'!$B$14:$F$63,5,FALSE))</f>
        <v/>
      </c>
      <c r="H542" s="95" t="str">
        <f t="shared" si="67"/>
        <v/>
      </c>
      <c r="I542" s="96" t="str">
        <f t="shared" si="68"/>
        <v/>
      </c>
      <c r="J542" s="96" t="str">
        <f t="shared" si="69"/>
        <v/>
      </c>
    </row>
    <row r="543" spans="1:10" x14ac:dyDescent="0.3">
      <c r="A543" s="89"/>
      <c r="B543" s="90" t="str">
        <f>IF(A543="","",VLOOKUP(A543,'Fixture List Individual Files'!$B$14:$F$63,2,FALSE))</f>
        <v/>
      </c>
      <c r="C543" s="91"/>
      <c r="D543" s="92" t="str">
        <f>IF(A543="","",VLOOKUP(A543,'Fixture List Individual Files'!$B$14:$F$63,3,FALSE))</f>
        <v/>
      </c>
      <c r="E543" s="92" t="str">
        <f t="shared" si="70"/>
        <v/>
      </c>
      <c r="F543" s="93" t="str">
        <f>IF(A543="","",VLOOKUP(A543,'Fixture List Individual Files'!$B$14:$F$63,4,FALSE))</f>
        <v/>
      </c>
      <c r="G543" s="94" t="str">
        <f>IF(A543="","",VLOOKUP(A543,'Fixture List Individual Files'!$B$14:$F$63,5,FALSE))</f>
        <v/>
      </c>
      <c r="H543" s="95" t="str">
        <f t="shared" si="67"/>
        <v/>
      </c>
      <c r="I543" s="96" t="str">
        <f t="shared" si="68"/>
        <v/>
      </c>
      <c r="J543" s="96" t="str">
        <f t="shared" si="69"/>
        <v/>
      </c>
    </row>
    <row r="544" spans="1:10" x14ac:dyDescent="0.3">
      <c r="A544" s="89"/>
      <c r="B544" s="90" t="str">
        <f>IF(A544="","",VLOOKUP(A544,'Fixture List Individual Files'!$B$14:$F$63,2,FALSE))</f>
        <v/>
      </c>
      <c r="C544" s="91"/>
      <c r="D544" s="92" t="str">
        <f>IF(A544="","",VLOOKUP(A544,'Fixture List Individual Files'!$B$14:$F$63,3,FALSE))</f>
        <v/>
      </c>
      <c r="E544" s="92" t="str">
        <f t="shared" si="70"/>
        <v/>
      </c>
      <c r="F544" s="93" t="str">
        <f>IF(A544="","",VLOOKUP(A544,'Fixture List Individual Files'!$B$14:$F$63,4,FALSE))</f>
        <v/>
      </c>
      <c r="G544" s="94" t="str">
        <f>IF(A544="","",VLOOKUP(A544,'Fixture List Individual Files'!$B$14:$F$63,5,FALSE))</f>
        <v/>
      </c>
      <c r="H544" s="95" t="str">
        <f t="shared" si="67"/>
        <v/>
      </c>
      <c r="I544" s="96" t="str">
        <f t="shared" si="68"/>
        <v/>
      </c>
      <c r="J544" s="96" t="str">
        <f t="shared" si="69"/>
        <v/>
      </c>
    </row>
    <row r="545" spans="1:10" x14ac:dyDescent="0.3">
      <c r="A545" s="89"/>
      <c r="B545" s="90" t="str">
        <f>IF(A545="","",VLOOKUP(A545,'Fixture List Individual Files'!$B$14:$F$63,2,FALSE))</f>
        <v/>
      </c>
      <c r="C545" s="91"/>
      <c r="D545" s="92" t="str">
        <f>IF(A545="","",VLOOKUP(A545,'Fixture List Individual Files'!$B$14:$F$63,3,FALSE))</f>
        <v/>
      </c>
      <c r="E545" s="92" t="str">
        <f t="shared" si="70"/>
        <v/>
      </c>
      <c r="F545" s="93" t="str">
        <f>IF(A545="","",VLOOKUP(A545,'Fixture List Individual Files'!$B$14:$F$63,4,FALSE))</f>
        <v/>
      </c>
      <c r="G545" s="94" t="str">
        <f>IF(A545="","",VLOOKUP(A545,'Fixture List Individual Files'!$B$14:$F$63,5,FALSE))</f>
        <v/>
      </c>
      <c r="H545" s="95" t="str">
        <f t="shared" si="67"/>
        <v/>
      </c>
      <c r="I545" s="96" t="str">
        <f t="shared" si="68"/>
        <v/>
      </c>
      <c r="J545" s="96" t="str">
        <f t="shared" si="69"/>
        <v/>
      </c>
    </row>
    <row r="546" spans="1:10" x14ac:dyDescent="0.3">
      <c r="A546" s="89"/>
      <c r="B546" s="90" t="str">
        <f>IF(A546="","",VLOOKUP(A546,'Fixture List Individual Files'!$B$14:$F$63,2,FALSE))</f>
        <v/>
      </c>
      <c r="C546" s="91"/>
      <c r="D546" s="92" t="str">
        <f>IF(A546="","",VLOOKUP(A546,'Fixture List Individual Files'!$B$14:$F$63,3,FALSE))</f>
        <v/>
      </c>
      <c r="E546" s="92" t="str">
        <f t="shared" si="70"/>
        <v/>
      </c>
      <c r="F546" s="93" t="str">
        <f>IF(A546="","",VLOOKUP(A546,'Fixture List Individual Files'!$B$14:$F$63,4,FALSE))</f>
        <v/>
      </c>
      <c r="G546" s="94" t="str">
        <f>IF(A546="","",VLOOKUP(A546,'Fixture List Individual Files'!$B$14:$F$63,5,FALSE))</f>
        <v/>
      </c>
      <c r="H546" s="95" t="str">
        <f t="shared" si="67"/>
        <v/>
      </c>
      <c r="I546" s="96" t="str">
        <f t="shared" si="68"/>
        <v/>
      </c>
      <c r="J546" s="96" t="str">
        <f t="shared" si="69"/>
        <v/>
      </c>
    </row>
    <row r="547" spans="1:10" x14ac:dyDescent="0.3">
      <c r="A547" s="89"/>
      <c r="B547" s="90" t="str">
        <f>IF(A547="","",VLOOKUP(A547,'Fixture List Individual Files'!$B$14:$F$63,2,FALSE))</f>
        <v/>
      </c>
      <c r="C547" s="91"/>
      <c r="D547" s="92" t="str">
        <f>IF(A547="","",VLOOKUP(A547,'Fixture List Individual Files'!$B$14:$F$63,3,FALSE))</f>
        <v/>
      </c>
      <c r="E547" s="92" t="str">
        <f t="shared" si="70"/>
        <v/>
      </c>
      <c r="F547" s="93" t="str">
        <f>IF(A547="","",VLOOKUP(A547,'Fixture List Individual Files'!$B$14:$F$63,4,FALSE))</f>
        <v/>
      </c>
      <c r="G547" s="94" t="str">
        <f>IF(A547="","",VLOOKUP(A547,'Fixture List Individual Files'!$B$14:$F$63,5,FALSE))</f>
        <v/>
      </c>
      <c r="H547" s="95" t="str">
        <f t="shared" si="67"/>
        <v/>
      </c>
      <c r="I547" s="96" t="str">
        <f t="shared" si="68"/>
        <v/>
      </c>
      <c r="J547" s="96" t="str">
        <f t="shared" si="69"/>
        <v/>
      </c>
    </row>
    <row r="548" spans="1:10" x14ac:dyDescent="0.3">
      <c r="A548" s="89"/>
      <c r="B548" s="90" t="str">
        <f>IF(A548="","",VLOOKUP(A548,'Fixture List Individual Files'!$B$14:$F$63,2,FALSE))</f>
        <v/>
      </c>
      <c r="C548" s="91"/>
      <c r="D548" s="92" t="str">
        <f>IF(A548="","",VLOOKUP(A548,'Fixture List Individual Files'!$B$14:$F$63,3,FALSE))</f>
        <v/>
      </c>
      <c r="E548" s="92" t="str">
        <f t="shared" si="70"/>
        <v/>
      </c>
      <c r="F548" s="93" t="str">
        <f>IF(A548="","",VLOOKUP(A548,'Fixture List Individual Files'!$B$14:$F$63,4,FALSE))</f>
        <v/>
      </c>
      <c r="G548" s="94" t="str">
        <f>IF(A548="","",VLOOKUP(A548,'Fixture List Individual Files'!$B$14:$F$63,5,FALSE))</f>
        <v/>
      </c>
      <c r="H548" s="95" t="str">
        <f t="shared" si="67"/>
        <v/>
      </c>
      <c r="I548" s="96" t="str">
        <f t="shared" si="68"/>
        <v/>
      </c>
      <c r="J548" s="96" t="str">
        <f t="shared" si="69"/>
        <v/>
      </c>
    </row>
    <row r="549" spans="1:10" x14ac:dyDescent="0.3">
      <c r="A549" s="89"/>
      <c r="B549" s="90" t="str">
        <f>IF(A549="","",VLOOKUP(A549,'Fixture List Individual Files'!$B$14:$F$63,2,FALSE))</f>
        <v/>
      </c>
      <c r="C549" s="91"/>
      <c r="D549" s="92" t="str">
        <f>IF(A549="","",VLOOKUP(A549,'Fixture List Individual Files'!$B$14:$F$63,3,FALSE))</f>
        <v/>
      </c>
      <c r="E549" s="92" t="str">
        <f t="shared" si="70"/>
        <v/>
      </c>
      <c r="F549" s="93" t="str">
        <f>IF(A549="","",VLOOKUP(A549,'Fixture List Individual Files'!$B$14:$F$63,4,FALSE))</f>
        <v/>
      </c>
      <c r="G549" s="94" t="str">
        <f>IF(A549="","",VLOOKUP(A549,'Fixture List Individual Files'!$B$14:$F$63,5,FALSE))</f>
        <v/>
      </c>
      <c r="H549" s="95" t="str">
        <f t="shared" si="67"/>
        <v/>
      </c>
      <c r="I549" s="96" t="str">
        <f t="shared" si="68"/>
        <v/>
      </c>
      <c r="J549" s="96" t="str">
        <f t="shared" si="69"/>
        <v/>
      </c>
    </row>
    <row r="550" spans="1:10" x14ac:dyDescent="0.3">
      <c r="A550" s="89"/>
      <c r="B550" s="90" t="str">
        <f>IF(A550="","",VLOOKUP(A550,'Fixture List Individual Files'!$B$14:$F$63,2,FALSE))</f>
        <v/>
      </c>
      <c r="C550" s="91"/>
      <c r="D550" s="92" t="str">
        <f>IF(A550="","",VLOOKUP(A550,'Fixture List Individual Files'!$B$14:$F$63,3,FALSE))</f>
        <v/>
      </c>
      <c r="E550" s="92" t="str">
        <f t="shared" si="70"/>
        <v/>
      </c>
      <c r="F550" s="93" t="str">
        <f>IF(A550="","",VLOOKUP(A550,'Fixture List Individual Files'!$B$14:$F$63,4,FALSE))</f>
        <v/>
      </c>
      <c r="G550" s="94" t="str">
        <f>IF(A550="","",VLOOKUP(A550,'Fixture List Individual Files'!$B$14:$F$63,5,FALSE))</f>
        <v/>
      </c>
      <c r="H550" s="95" t="str">
        <f t="shared" si="67"/>
        <v/>
      </c>
      <c r="I550" s="96" t="str">
        <f t="shared" si="68"/>
        <v/>
      </c>
      <c r="J550" s="96" t="str">
        <f t="shared" si="69"/>
        <v/>
      </c>
    </row>
    <row r="551" spans="1:10" x14ac:dyDescent="0.3">
      <c r="A551" s="89"/>
      <c r="B551" s="90" t="str">
        <f>IF(A551="","",VLOOKUP(A551,'Fixture List Individual Files'!$B$14:$F$63,2,FALSE))</f>
        <v/>
      </c>
      <c r="C551" s="91"/>
      <c r="D551" s="92" t="str">
        <f>IF(A551="","",VLOOKUP(A551,'Fixture List Individual Files'!$B$14:$F$63,3,FALSE))</f>
        <v/>
      </c>
      <c r="E551" s="92" t="str">
        <f t="shared" si="70"/>
        <v/>
      </c>
      <c r="F551" s="93" t="str">
        <f>IF(A551="","",VLOOKUP(A551,'Fixture List Individual Files'!$B$14:$F$63,4,FALSE))</f>
        <v/>
      </c>
      <c r="G551" s="94" t="str">
        <f>IF(A551="","",VLOOKUP(A551,'Fixture List Individual Files'!$B$14:$F$63,5,FALSE))</f>
        <v/>
      </c>
      <c r="H551" s="95" t="str">
        <f t="shared" si="67"/>
        <v/>
      </c>
      <c r="I551" s="96" t="str">
        <f t="shared" si="68"/>
        <v/>
      </c>
      <c r="J551" s="96" t="str">
        <f t="shared" si="69"/>
        <v/>
      </c>
    </row>
    <row r="552" spans="1:10" x14ac:dyDescent="0.3">
      <c r="A552" s="89"/>
      <c r="B552" s="90" t="str">
        <f>IF(A552="","",VLOOKUP(A552,'Fixture List Individual Files'!$B$14:$F$63,2,FALSE))</f>
        <v/>
      </c>
      <c r="C552" s="91"/>
      <c r="D552" s="92" t="str">
        <f>IF(A552="","",VLOOKUP(A552,'Fixture List Individual Files'!$B$14:$F$63,3,FALSE))</f>
        <v/>
      </c>
      <c r="E552" s="92" t="str">
        <f t="shared" si="70"/>
        <v/>
      </c>
      <c r="F552" s="93" t="str">
        <f>IF(A552="","",VLOOKUP(A552,'Fixture List Individual Files'!$B$14:$F$63,4,FALSE))</f>
        <v/>
      </c>
      <c r="G552" s="94" t="str">
        <f>IF(A552="","",VLOOKUP(A552,'Fixture List Individual Files'!$B$14:$F$63,5,FALSE))</f>
        <v/>
      </c>
      <c r="H552" s="95" t="str">
        <f t="shared" si="67"/>
        <v/>
      </c>
      <c r="I552" s="96" t="str">
        <f t="shared" si="68"/>
        <v/>
      </c>
      <c r="J552" s="96" t="str">
        <f t="shared" si="69"/>
        <v/>
      </c>
    </row>
    <row r="553" spans="1:10" x14ac:dyDescent="0.3">
      <c r="A553" s="89"/>
      <c r="B553" s="90" t="str">
        <f>IF(A553="","",VLOOKUP(A553,'Fixture List Individual Files'!$B$14:$F$63,2,FALSE))</f>
        <v/>
      </c>
      <c r="C553" s="91"/>
      <c r="D553" s="92" t="str">
        <f>IF(A553="","",VLOOKUP(A553,'Fixture List Individual Files'!$B$14:$F$63,3,FALSE))</f>
        <v/>
      </c>
      <c r="E553" s="92" t="str">
        <f t="shared" si="70"/>
        <v/>
      </c>
      <c r="F553" s="93" t="str">
        <f>IF(A553="","",VLOOKUP(A553,'Fixture List Individual Files'!$B$14:$F$63,4,FALSE))</f>
        <v/>
      </c>
      <c r="G553" s="94" t="str">
        <f>IF(A553="","",VLOOKUP(A553,'Fixture List Individual Files'!$B$14:$F$63,5,FALSE))</f>
        <v/>
      </c>
      <c r="H553" s="95" t="str">
        <f t="shared" si="67"/>
        <v/>
      </c>
      <c r="I553" s="96" t="str">
        <f t="shared" si="68"/>
        <v/>
      </c>
      <c r="J553" s="96" t="str">
        <f t="shared" si="69"/>
        <v/>
      </c>
    </row>
    <row r="554" spans="1:10" x14ac:dyDescent="0.3">
      <c r="A554" s="89"/>
      <c r="B554" s="90" t="str">
        <f>IF(A554="","",VLOOKUP(A554,'Fixture List Individual Files'!$B$14:$F$63,2,FALSE))</f>
        <v/>
      </c>
      <c r="C554" s="91"/>
      <c r="D554" s="92" t="str">
        <f>IF(A554="","",VLOOKUP(A554,'Fixture List Individual Files'!$B$14:$F$63,3,FALSE))</f>
        <v/>
      </c>
      <c r="E554" s="92" t="str">
        <f t="shared" si="70"/>
        <v/>
      </c>
      <c r="F554" s="93" t="str">
        <f>IF(A554="","",VLOOKUP(A554,'Fixture List Individual Files'!$B$14:$F$63,4,FALSE))</f>
        <v/>
      </c>
      <c r="G554" s="94" t="str">
        <f>IF(A554="","",VLOOKUP(A554,'Fixture List Individual Files'!$B$14:$F$63,5,FALSE))</f>
        <v/>
      </c>
      <c r="H554" s="95" t="str">
        <f t="shared" si="67"/>
        <v/>
      </c>
      <c r="I554" s="96" t="str">
        <f t="shared" si="68"/>
        <v/>
      </c>
      <c r="J554" s="96" t="str">
        <f t="shared" si="69"/>
        <v/>
      </c>
    </row>
    <row r="555" spans="1:10" x14ac:dyDescent="0.3">
      <c r="A555" s="89"/>
      <c r="B555" s="90" t="str">
        <f>IF(A555="","",VLOOKUP(A555,'Fixture List Individual Files'!$B$14:$F$63,2,FALSE))</f>
        <v/>
      </c>
      <c r="C555" s="91"/>
      <c r="D555" s="92" t="str">
        <f>IF(A555="","",VLOOKUP(A555,'Fixture List Individual Files'!$B$14:$F$63,3,FALSE))</f>
        <v/>
      </c>
      <c r="E555" s="92" t="str">
        <f t="shared" si="70"/>
        <v/>
      </c>
      <c r="F555" s="93" t="str">
        <f>IF(A555="","",VLOOKUP(A555,'Fixture List Individual Files'!$B$14:$F$63,4,FALSE))</f>
        <v/>
      </c>
      <c r="G555" s="94" t="str">
        <f>IF(A555="","",VLOOKUP(A555,'Fixture List Individual Files'!$B$14:$F$63,5,FALSE))</f>
        <v/>
      </c>
      <c r="H555" s="95" t="str">
        <f t="shared" si="67"/>
        <v/>
      </c>
      <c r="I555" s="96" t="str">
        <f t="shared" si="68"/>
        <v/>
      </c>
      <c r="J555" s="96" t="str">
        <f t="shared" si="69"/>
        <v/>
      </c>
    </row>
    <row r="556" spans="1:10" x14ac:dyDescent="0.3">
      <c r="A556" s="89"/>
      <c r="B556" s="90" t="str">
        <f>IF(A556="","",VLOOKUP(A556,'Fixture List Individual Files'!$B$14:$F$63,2,FALSE))</f>
        <v/>
      </c>
      <c r="C556" s="91"/>
      <c r="D556" s="92" t="str">
        <f>IF(A556="","",VLOOKUP(A556,'Fixture List Individual Files'!$B$14:$F$63,3,FALSE))</f>
        <v/>
      </c>
      <c r="E556" s="92" t="str">
        <f t="shared" si="70"/>
        <v/>
      </c>
      <c r="F556" s="93" t="str">
        <f>IF(A556="","",VLOOKUP(A556,'Fixture List Individual Files'!$B$14:$F$63,4,FALSE))</f>
        <v/>
      </c>
      <c r="G556" s="94" t="str">
        <f>IF(A556="","",VLOOKUP(A556,'Fixture List Individual Files'!$B$14:$F$63,5,FALSE))</f>
        <v/>
      </c>
      <c r="H556" s="95" t="str">
        <f t="shared" si="67"/>
        <v/>
      </c>
      <c r="I556" s="96" t="str">
        <f t="shared" si="68"/>
        <v/>
      </c>
      <c r="J556" s="96" t="str">
        <f t="shared" si="69"/>
        <v/>
      </c>
    </row>
    <row r="557" spans="1:10" x14ac:dyDescent="0.3">
      <c r="A557" s="89"/>
      <c r="B557" s="90" t="str">
        <f>IF(A557="","",VLOOKUP(A557,'Fixture List Individual Files'!$B$14:$F$63,2,FALSE))</f>
        <v/>
      </c>
      <c r="C557" s="91"/>
      <c r="D557" s="92" t="str">
        <f>IF(A557="","",VLOOKUP(A557,'Fixture List Individual Files'!$B$14:$F$63,3,FALSE))</f>
        <v/>
      </c>
      <c r="E557" s="92" t="str">
        <f t="shared" si="70"/>
        <v/>
      </c>
      <c r="F557" s="93" t="str">
        <f>IF(A557="","",VLOOKUP(A557,'Fixture List Individual Files'!$B$14:$F$63,4,FALSE))</f>
        <v/>
      </c>
      <c r="G557" s="94" t="str">
        <f>IF(A557="","",VLOOKUP(A557,'Fixture List Individual Files'!$B$14:$F$63,5,FALSE))</f>
        <v/>
      </c>
      <c r="H557" s="95" t="str">
        <f t="shared" si="67"/>
        <v/>
      </c>
      <c r="I557" s="96" t="str">
        <f t="shared" si="68"/>
        <v/>
      </c>
      <c r="J557" s="96" t="str">
        <f t="shared" si="69"/>
        <v/>
      </c>
    </row>
    <row r="558" spans="1:10" x14ac:dyDescent="0.3">
      <c r="A558" s="89"/>
      <c r="B558" s="90" t="str">
        <f>IF(A558="","",VLOOKUP(A558,'Fixture List Individual Files'!$B$14:$F$63,2,FALSE))</f>
        <v/>
      </c>
      <c r="C558" s="91"/>
      <c r="D558" s="92" t="str">
        <f>IF(A558="","",VLOOKUP(A558,'Fixture List Individual Files'!$B$14:$F$63,3,FALSE))</f>
        <v/>
      </c>
      <c r="E558" s="92" t="str">
        <f t="shared" si="70"/>
        <v/>
      </c>
      <c r="F558" s="93" t="str">
        <f>IF(A558="","",VLOOKUP(A558,'Fixture List Individual Files'!$B$14:$F$63,4,FALSE))</f>
        <v/>
      </c>
      <c r="G558" s="94" t="str">
        <f>IF(A558="","",VLOOKUP(A558,'Fixture List Individual Files'!$B$14:$F$63,5,FALSE))</f>
        <v/>
      </c>
      <c r="H558" s="95" t="str">
        <f t="shared" si="67"/>
        <v/>
      </c>
      <c r="I558" s="96" t="str">
        <f t="shared" si="68"/>
        <v/>
      </c>
      <c r="J558" s="96" t="str">
        <f t="shared" si="69"/>
        <v/>
      </c>
    </row>
    <row r="559" spans="1:10" x14ac:dyDescent="0.3">
      <c r="A559" s="89"/>
      <c r="B559" s="90" t="str">
        <f>IF(A559="","",VLOOKUP(A559,'Fixture List Individual Files'!$B$14:$F$63,2,FALSE))</f>
        <v/>
      </c>
      <c r="C559" s="91"/>
      <c r="D559" s="92" t="str">
        <f>IF(A559="","",VLOOKUP(A559,'Fixture List Individual Files'!$B$14:$F$63,3,FALSE))</f>
        <v/>
      </c>
      <c r="E559" s="92" t="str">
        <f t="shared" si="70"/>
        <v/>
      </c>
      <c r="F559" s="93" t="str">
        <f>IF(A559="","",VLOOKUP(A559,'Fixture List Individual Files'!$B$14:$F$63,4,FALSE))</f>
        <v/>
      </c>
      <c r="G559" s="94" t="str">
        <f>IF(A559="","",VLOOKUP(A559,'Fixture List Individual Files'!$B$14:$F$63,5,FALSE))</f>
        <v/>
      </c>
      <c r="H559" s="95" t="str">
        <f t="shared" si="67"/>
        <v/>
      </c>
      <c r="I559" s="96" t="str">
        <f t="shared" si="68"/>
        <v/>
      </c>
      <c r="J559" s="96" t="str">
        <f t="shared" si="69"/>
        <v/>
      </c>
    </row>
    <row r="560" spans="1:10" x14ac:dyDescent="0.3">
      <c r="A560" s="89"/>
      <c r="B560" s="90" t="str">
        <f>IF(A560="","",VLOOKUP(A560,'Fixture List Individual Files'!$B$14:$F$63,2,FALSE))</f>
        <v/>
      </c>
      <c r="C560" s="91"/>
      <c r="D560" s="92" t="str">
        <f>IF(A560="","",VLOOKUP(A560,'Fixture List Individual Files'!$B$14:$F$63,3,FALSE))</f>
        <v/>
      </c>
      <c r="E560" s="92" t="str">
        <f t="shared" si="70"/>
        <v/>
      </c>
      <c r="F560" s="93" t="str">
        <f>IF(A560="","",VLOOKUP(A560,'Fixture List Individual Files'!$B$14:$F$63,4,FALSE))</f>
        <v/>
      </c>
      <c r="G560" s="94" t="str">
        <f>IF(A560="","",VLOOKUP(A560,'Fixture List Individual Files'!$B$14:$F$63,5,FALSE))</f>
        <v/>
      </c>
      <c r="H560" s="95" t="str">
        <f t="shared" si="67"/>
        <v/>
      </c>
      <c r="I560" s="96" t="str">
        <f t="shared" si="68"/>
        <v/>
      </c>
      <c r="J560" s="96" t="str">
        <f t="shared" si="69"/>
        <v/>
      </c>
    </row>
    <row r="561" spans="1:10" x14ac:dyDescent="0.3">
      <c r="A561" s="89"/>
      <c r="B561" s="90" t="str">
        <f>IF(A561="","",VLOOKUP(A561,'Fixture List Individual Files'!$B$14:$F$63,2,FALSE))</f>
        <v/>
      </c>
      <c r="C561" s="91"/>
      <c r="D561" s="92" t="str">
        <f>IF(A561="","",VLOOKUP(A561,'Fixture List Individual Files'!$B$14:$F$63,3,FALSE))</f>
        <v/>
      </c>
      <c r="E561" s="92" t="str">
        <f t="shared" si="70"/>
        <v/>
      </c>
      <c r="F561" s="93" t="str">
        <f>IF(A561="","",VLOOKUP(A561,'Fixture List Individual Files'!$B$14:$F$63,4,FALSE))</f>
        <v/>
      </c>
      <c r="G561" s="94" t="str">
        <f>IF(A561="","",VLOOKUP(A561,'Fixture List Individual Files'!$B$14:$F$63,5,FALSE))</f>
        <v/>
      </c>
      <c r="H561" s="95" t="str">
        <f t="shared" si="67"/>
        <v/>
      </c>
      <c r="I561" s="96" t="str">
        <f t="shared" si="68"/>
        <v/>
      </c>
      <c r="J561" s="96" t="str">
        <f t="shared" si="69"/>
        <v/>
      </c>
    </row>
    <row r="562" spans="1:10" x14ac:dyDescent="0.3">
      <c r="A562" s="89"/>
      <c r="B562" s="90" t="str">
        <f>IF(A562="","",VLOOKUP(A562,'Fixture List Individual Files'!$B$14:$F$63,2,FALSE))</f>
        <v/>
      </c>
      <c r="C562" s="91"/>
      <c r="D562" s="92" t="str">
        <f>IF(A562="","",VLOOKUP(A562,'Fixture List Individual Files'!$B$14:$F$63,3,FALSE))</f>
        <v/>
      </c>
      <c r="E562" s="92" t="str">
        <f t="shared" si="70"/>
        <v/>
      </c>
      <c r="F562" s="93" t="str">
        <f>IF(A562="","",VLOOKUP(A562,'Fixture List Individual Files'!$B$14:$F$63,4,FALSE))</f>
        <v/>
      </c>
      <c r="G562" s="94" t="str">
        <f>IF(A562="","",VLOOKUP(A562,'Fixture List Individual Files'!$B$14:$F$63,5,FALSE))</f>
        <v/>
      </c>
      <c r="H562" s="95" t="str">
        <f t="shared" si="67"/>
        <v/>
      </c>
      <c r="I562" s="96" t="str">
        <f t="shared" si="68"/>
        <v/>
      </c>
      <c r="J562" s="96" t="str">
        <f t="shared" si="69"/>
        <v/>
      </c>
    </row>
    <row r="563" spans="1:10" x14ac:dyDescent="0.3">
      <c r="A563" s="89"/>
      <c r="B563" s="90" t="str">
        <f>IF(A563="","",VLOOKUP(A563,'Fixture List Individual Files'!$B$14:$F$63,2,FALSE))</f>
        <v/>
      </c>
      <c r="C563" s="91"/>
      <c r="D563" s="92" t="str">
        <f>IF(A563="","",VLOOKUP(A563,'Fixture List Individual Files'!$B$14:$F$63,3,FALSE))</f>
        <v/>
      </c>
      <c r="E563" s="92" t="str">
        <f t="shared" si="70"/>
        <v/>
      </c>
      <c r="F563" s="93" t="str">
        <f>IF(A563="","",VLOOKUP(A563,'Fixture List Individual Files'!$B$14:$F$63,4,FALSE))</f>
        <v/>
      </c>
      <c r="G563" s="94" t="str">
        <f>IF(A563="","",VLOOKUP(A563,'Fixture List Individual Files'!$B$14:$F$63,5,FALSE))</f>
        <v/>
      </c>
      <c r="H563" s="95" t="str">
        <f t="shared" si="67"/>
        <v/>
      </c>
      <c r="I563" s="96" t="str">
        <f t="shared" si="68"/>
        <v/>
      </c>
      <c r="J563" s="96" t="str">
        <f t="shared" si="69"/>
        <v/>
      </c>
    </row>
    <row r="564" spans="1:10" x14ac:dyDescent="0.3">
      <c r="A564" s="89"/>
      <c r="B564" s="90" t="str">
        <f>IF(A564="","",VLOOKUP(A564,'Fixture List Individual Files'!$B$14:$F$63,2,FALSE))</f>
        <v/>
      </c>
      <c r="C564" s="91"/>
      <c r="D564" s="92" t="str">
        <f>IF(A564="","",VLOOKUP(A564,'Fixture List Individual Files'!$B$14:$F$63,3,FALSE))</f>
        <v/>
      </c>
      <c r="E564" s="92" t="str">
        <f t="shared" si="70"/>
        <v/>
      </c>
      <c r="F564" s="93" t="str">
        <f>IF(A564="","",VLOOKUP(A564,'Fixture List Individual Files'!$B$14:$F$63,4,FALSE))</f>
        <v/>
      </c>
      <c r="G564" s="94" t="str">
        <f>IF(A564="","",VLOOKUP(A564,'Fixture List Individual Files'!$B$14:$F$63,5,FALSE))</f>
        <v/>
      </c>
      <c r="H564" s="95" t="str">
        <f t="shared" si="67"/>
        <v/>
      </c>
      <c r="I564" s="96" t="str">
        <f t="shared" si="68"/>
        <v/>
      </c>
      <c r="J564" s="96" t="str">
        <f t="shared" si="69"/>
        <v/>
      </c>
    </row>
    <row r="565" spans="1:10" x14ac:dyDescent="0.3">
      <c r="A565" s="89"/>
      <c r="B565" s="90" t="str">
        <f>IF(A565="","",VLOOKUP(A565,'Fixture List Individual Files'!$B$14:$F$63,2,FALSE))</f>
        <v/>
      </c>
      <c r="C565" s="97"/>
      <c r="D565" s="92" t="str">
        <f>IF(A565="","",VLOOKUP(A565,'Fixture List Individual Files'!$B$14:$F$63,3,FALSE))</f>
        <v/>
      </c>
      <c r="E565" s="92" t="str">
        <f t="shared" si="70"/>
        <v/>
      </c>
      <c r="F565" s="93" t="str">
        <f>IF(A565="","",VLOOKUP(A565,'Fixture List Individual Files'!$B$14:$F$63,4,FALSE))</f>
        <v/>
      </c>
      <c r="G565" s="94" t="str">
        <f>IF(A565="","",VLOOKUP(A565,'Fixture List Individual Files'!$B$14:$F$63,5,FALSE))</f>
        <v/>
      </c>
      <c r="H565" s="95" t="str">
        <f t="shared" si="67"/>
        <v/>
      </c>
      <c r="I565" s="96" t="str">
        <f t="shared" si="68"/>
        <v/>
      </c>
      <c r="J565" s="96" t="str">
        <f t="shared" si="69"/>
        <v/>
      </c>
    </row>
    <row r="566" spans="1:10" x14ac:dyDescent="0.3">
      <c r="A566" s="89"/>
      <c r="B566" s="90" t="str">
        <f>IF(A566="","",VLOOKUP(A566,'Fixture List Individual Files'!$B$14:$F$63,2,FALSE))</f>
        <v/>
      </c>
      <c r="C566" s="98"/>
      <c r="D566" s="92" t="str">
        <f>IF(A566="","",VLOOKUP(A566,'Fixture List Individual Files'!$B$14:$F$63,3,FALSE))</f>
        <v/>
      </c>
      <c r="E566" s="92" t="str">
        <f t="shared" si="70"/>
        <v/>
      </c>
      <c r="F566" s="93" t="str">
        <f>IF(A566="","",VLOOKUP(A566,'Fixture List Individual Files'!$B$14:$F$63,4,FALSE))</f>
        <v/>
      </c>
      <c r="G566" s="94" t="str">
        <f>IF(A566="","",VLOOKUP(A566,'Fixture List Individual Files'!$B$14:$F$63,5,FALSE))</f>
        <v/>
      </c>
      <c r="H566" s="95" t="str">
        <f t="shared" si="67"/>
        <v/>
      </c>
      <c r="I566" s="96" t="str">
        <f t="shared" si="68"/>
        <v/>
      </c>
      <c r="J566" s="96" t="str">
        <f t="shared" si="69"/>
        <v/>
      </c>
    </row>
    <row r="567" spans="1:10" x14ac:dyDescent="0.3">
      <c r="A567" s="89"/>
      <c r="B567" s="90" t="str">
        <f>IF(A567="","",VLOOKUP(A567,'Fixture List Individual Files'!$B$14:$F$63,2,FALSE))</f>
        <v/>
      </c>
      <c r="C567" s="98"/>
      <c r="D567" s="92" t="str">
        <f>IF(A567="","",VLOOKUP(A567,'Fixture List Individual Files'!$B$14:$F$63,3,FALSE))</f>
        <v/>
      </c>
      <c r="E567" s="92" t="str">
        <f t="shared" si="70"/>
        <v/>
      </c>
      <c r="F567" s="93" t="str">
        <f>IF(A567="","",VLOOKUP(A567,'Fixture List Individual Files'!$B$14:$F$63,4,FALSE))</f>
        <v/>
      </c>
      <c r="G567" s="94" t="str">
        <f>IF(A567="","",VLOOKUP(A567,'Fixture List Individual Files'!$B$14:$F$63,5,FALSE))</f>
        <v/>
      </c>
      <c r="H567" s="95" t="str">
        <f t="shared" si="67"/>
        <v/>
      </c>
      <c r="I567" s="96" t="str">
        <f t="shared" si="68"/>
        <v/>
      </c>
      <c r="J567" s="96" t="str">
        <f t="shared" si="69"/>
        <v/>
      </c>
    </row>
    <row r="568" spans="1:10" x14ac:dyDescent="0.3">
      <c r="A568" s="90"/>
      <c r="B568" s="292" t="s">
        <v>299</v>
      </c>
      <c r="C568" s="293">
        <f>SUM(C532:C567)</f>
        <v>0</v>
      </c>
      <c r="D568" s="293"/>
      <c r="E568" s="293">
        <f>SUM(E532:E567)</f>
        <v>0</v>
      </c>
      <c r="F568" s="290">
        <f>SUMIF(F532:F567,"Yes",E532:E567)</f>
        <v>0</v>
      </c>
      <c r="G568" s="217"/>
      <c r="H568" s="289">
        <f>SUM(H532:H567)</f>
        <v>0</v>
      </c>
      <c r="I568" s="290">
        <f t="shared" ref="I568:J568" si="71">SUM(I532:I567)</f>
        <v>0</v>
      </c>
      <c r="J568" s="290">
        <f t="shared" si="71"/>
        <v>0</v>
      </c>
    </row>
    <row r="570" spans="1:10" x14ac:dyDescent="0.3">
      <c r="A570" s="405" t="s">
        <v>108</v>
      </c>
      <c r="B570" s="405"/>
      <c r="C570" s="405"/>
      <c r="D570" s="405"/>
      <c r="E570" s="405"/>
      <c r="F570" s="103" t="s">
        <v>287</v>
      </c>
      <c r="G570" s="104"/>
      <c r="H570" s="102"/>
      <c r="I570" s="102"/>
      <c r="J570" s="105" t="e">
        <f>IF(VLOOKUP(A570,'Start Here!'!$N$46:$Q$70,4,FALSE)=0,VLOOKUP(Facility_Type,Admin_Lists!$A$63:$B$66,2,FALSE),VLOOKUP(A570,'Start Here!'!$N$46:$Q$70,4,FALSE))</f>
        <v>#N/A</v>
      </c>
    </row>
    <row r="571" spans="1:10" ht="17.25" thickBot="1" x14ac:dyDescent="0.35">
      <c r="A571" s="106" t="s">
        <v>288</v>
      </c>
      <c r="B571" s="107" t="s">
        <v>57</v>
      </c>
      <c r="C571" s="108"/>
      <c r="D571" s="109"/>
      <c r="E571" s="109">
        <f>IFERROR(VLOOKUP(B571,Admin_Lists!$A$9:$B$49,2,FALSE),"")</f>
        <v>0</v>
      </c>
      <c r="F571" s="110" t="s">
        <v>289</v>
      </c>
      <c r="G571" s="122"/>
      <c r="H571" s="111"/>
      <c r="I571" s="111"/>
      <c r="J571" s="112">
        <f>VLOOKUP(A570,'Start Here!'!$N$46:$O$70,2,FALSE)</f>
        <v>0</v>
      </c>
    </row>
    <row r="572" spans="1:10" ht="17.25" x14ac:dyDescent="0.3">
      <c r="A572" s="113"/>
      <c r="B572" s="401" t="str">
        <f>"Area Description: "&amp;'Sq. Ft. Area Individual Files'!D508</f>
        <v xml:space="preserve">Area Description: </v>
      </c>
      <c r="C572" s="401"/>
      <c r="D572" s="401"/>
      <c r="E572" s="401"/>
      <c r="F572" s="120" t="s">
        <v>290</v>
      </c>
      <c r="G572" s="114">
        <f>'Sq. Ft. Area Individual Files'!C509</f>
        <v>0</v>
      </c>
    </row>
    <row r="573" spans="1:10" x14ac:dyDescent="0.3">
      <c r="A573" s="397" t="s">
        <v>260</v>
      </c>
      <c r="B573" s="395" t="s">
        <v>268</v>
      </c>
      <c r="C573" s="395" t="s">
        <v>269</v>
      </c>
      <c r="D573" s="395" t="s">
        <v>262</v>
      </c>
      <c r="E573" s="395" t="s">
        <v>291</v>
      </c>
      <c r="F573" s="395" t="s">
        <v>292</v>
      </c>
      <c r="G573" s="397" t="s">
        <v>264</v>
      </c>
      <c r="H573" s="399" t="s">
        <v>293</v>
      </c>
      <c r="I573" s="399"/>
      <c r="J573" s="399"/>
    </row>
    <row r="574" spans="1:10" ht="25.5" x14ac:dyDescent="0.3">
      <c r="A574" s="398"/>
      <c r="B574" s="396"/>
      <c r="C574" s="396"/>
      <c r="D574" s="396"/>
      <c r="E574" s="396"/>
      <c r="F574" s="396"/>
      <c r="G574" s="398"/>
      <c r="H574" s="118" t="s">
        <v>294</v>
      </c>
      <c r="I574" s="118" t="s">
        <v>295</v>
      </c>
      <c r="J574" s="118" t="s">
        <v>296</v>
      </c>
    </row>
    <row r="575" spans="1:10" x14ac:dyDescent="0.3">
      <c r="A575" s="89"/>
      <c r="B575" s="90" t="str">
        <f>IF(A575="","",VLOOKUP(A575,'Fixture List Individual Files'!$B$14:$F$63,2,FALSE))</f>
        <v/>
      </c>
      <c r="C575" s="91"/>
      <c r="D575" s="92" t="str">
        <f>IF(A575="","",VLOOKUP(A575,'Fixture List Individual Files'!$B$14:$F$63,3,FALSE))</f>
        <v/>
      </c>
      <c r="E575" s="92" t="str">
        <f>IF(D575="","",C575*D575)</f>
        <v/>
      </c>
      <c r="F575" s="93" t="str">
        <f>IF(A575="","",VLOOKUP(A575,'Fixture List Individual Files'!$B$14:$F$63,4,FALSE))</f>
        <v/>
      </c>
      <c r="G575" s="94" t="str">
        <f>IF(A575="","",VLOOKUP(A575,'Fixture List Individual Files'!$B$14:$F$63,5,FALSE))</f>
        <v/>
      </c>
      <c r="H575" s="95" t="str">
        <f t="shared" ref="H575:H610" si="72">IF(AND(F575="Yes",Facility_Type="Commercial"),(SFE_Commercial-SFBASE_Commercial)*E575/1000*$J$571,IF(AND(F575="Yes",Facility_Type="Industrial",G575="Non-High Bay"),(SFE_Industrial-SFBASE_Industrial)*E575/1000*$J$571,IF(AND(F575="Yes",Facility_Type="Schools &amp; Government",G575="Non-High Bay"),((SFE_SG-SFBASE_SG)*E575/1000*$J$571),"")))</f>
        <v/>
      </c>
      <c r="I575" s="96" t="str">
        <f t="shared" ref="I575:I610" si="73">IF(AND(F575="Yes",Facility_Type="Commercial"),(SFE_Commercial-SFBASE_Commercial)*E575/1000*$J$570,IF(AND(F575="Yes",Facility_Type="Industrial",G575="Non-High Bay"),(SFE_Industrial-SFBASE_Industrial)*E575/1000*$J$570,IF(AND(F575="Yes",Facility_Type="Schools &amp; Government",G575="Non-High Bay"),((SFE_SG-SFBASE_SG)*E575/1000*$J$570),"")))</f>
        <v/>
      </c>
      <c r="J575" s="96" t="str">
        <f t="shared" ref="J575:J610" si="74">IFERROR(I575*EUL_for_NLC,"")</f>
        <v/>
      </c>
    </row>
    <row r="576" spans="1:10" x14ac:dyDescent="0.3">
      <c r="A576" s="89"/>
      <c r="B576" s="90" t="str">
        <f>IF(A576="","",VLOOKUP(A576,'Fixture List Individual Files'!$B$14:$F$63,2,FALSE))</f>
        <v/>
      </c>
      <c r="C576" s="91"/>
      <c r="D576" s="92" t="str">
        <f>IF(A576="","",VLOOKUP(A576,'Fixture List Individual Files'!$B$14:$F$63,3,FALSE))</f>
        <v/>
      </c>
      <c r="E576" s="92" t="str">
        <f t="shared" ref="E576:E610" si="75">IF(D576="","",C576*D576)</f>
        <v/>
      </c>
      <c r="F576" s="93" t="str">
        <f>IF(A576="","",VLOOKUP(A576,'Fixture List Individual Files'!$B$14:$F$63,4,FALSE))</f>
        <v/>
      </c>
      <c r="G576" s="94" t="str">
        <f>IF(A576="","",VLOOKUP(A576,'Fixture List Individual Files'!$B$14:$F$63,5,FALSE))</f>
        <v/>
      </c>
      <c r="H576" s="95" t="str">
        <f t="shared" si="72"/>
        <v/>
      </c>
      <c r="I576" s="96" t="str">
        <f t="shared" si="73"/>
        <v/>
      </c>
      <c r="J576" s="96" t="str">
        <f t="shared" si="74"/>
        <v/>
      </c>
    </row>
    <row r="577" spans="1:10" x14ac:dyDescent="0.3">
      <c r="A577" s="89"/>
      <c r="B577" s="90" t="str">
        <f>IF(A577="","",VLOOKUP(A577,'Fixture List Individual Files'!$B$14:$F$63,2,FALSE))</f>
        <v/>
      </c>
      <c r="C577" s="91"/>
      <c r="D577" s="92" t="str">
        <f>IF(A577="","",VLOOKUP(A577,'Fixture List Individual Files'!$B$14:$F$63,3,FALSE))</f>
        <v/>
      </c>
      <c r="E577" s="92" t="str">
        <f t="shared" si="75"/>
        <v/>
      </c>
      <c r="F577" s="93" t="str">
        <f>IF(A577="","",VLOOKUP(A577,'Fixture List Individual Files'!$B$14:$F$63,4,FALSE))</f>
        <v/>
      </c>
      <c r="G577" s="94" t="str">
        <f>IF(A577="","",VLOOKUP(A577,'Fixture List Individual Files'!$B$14:$F$63,5,FALSE))</f>
        <v/>
      </c>
      <c r="H577" s="95" t="str">
        <f t="shared" si="72"/>
        <v/>
      </c>
      <c r="I577" s="96" t="str">
        <f t="shared" si="73"/>
        <v/>
      </c>
      <c r="J577" s="96" t="str">
        <f t="shared" si="74"/>
        <v/>
      </c>
    </row>
    <row r="578" spans="1:10" x14ac:dyDescent="0.3">
      <c r="A578" s="89"/>
      <c r="B578" s="90" t="str">
        <f>IF(A578="","",VLOOKUP(A578,'Fixture List Individual Files'!$B$14:$F$63,2,FALSE))</f>
        <v/>
      </c>
      <c r="C578" s="91"/>
      <c r="D578" s="92" t="str">
        <f>IF(A578="","",VLOOKUP(A578,'Fixture List Individual Files'!$B$14:$F$63,3,FALSE))</f>
        <v/>
      </c>
      <c r="E578" s="92" t="str">
        <f t="shared" si="75"/>
        <v/>
      </c>
      <c r="F578" s="93" t="str">
        <f>IF(A578="","",VLOOKUP(A578,'Fixture List Individual Files'!$B$14:$F$63,4,FALSE))</f>
        <v/>
      </c>
      <c r="G578" s="94" t="str">
        <f>IF(A578="","",VLOOKUP(A578,'Fixture List Individual Files'!$B$14:$F$63,5,FALSE))</f>
        <v/>
      </c>
      <c r="H578" s="95" t="str">
        <f t="shared" si="72"/>
        <v/>
      </c>
      <c r="I578" s="96" t="str">
        <f t="shared" si="73"/>
        <v/>
      </c>
      <c r="J578" s="96" t="str">
        <f t="shared" si="74"/>
        <v/>
      </c>
    </row>
    <row r="579" spans="1:10" x14ac:dyDescent="0.3">
      <c r="A579" s="89"/>
      <c r="B579" s="90" t="str">
        <f>IF(A579="","",VLOOKUP(A579,'Fixture List Individual Files'!$B$14:$F$63,2,FALSE))</f>
        <v/>
      </c>
      <c r="C579" s="91"/>
      <c r="D579" s="92" t="str">
        <f>IF(A579="","",VLOOKUP(A579,'Fixture List Individual Files'!$B$14:$F$63,3,FALSE))</f>
        <v/>
      </c>
      <c r="E579" s="92" t="str">
        <f t="shared" si="75"/>
        <v/>
      </c>
      <c r="F579" s="93" t="str">
        <f>IF(A579="","",VLOOKUP(A579,'Fixture List Individual Files'!$B$14:$F$63,4,FALSE))</f>
        <v/>
      </c>
      <c r="G579" s="94" t="str">
        <f>IF(A579="","",VLOOKUP(A579,'Fixture List Individual Files'!$B$14:$F$63,5,FALSE))</f>
        <v/>
      </c>
      <c r="H579" s="95" t="str">
        <f t="shared" si="72"/>
        <v/>
      </c>
      <c r="I579" s="96" t="str">
        <f t="shared" si="73"/>
        <v/>
      </c>
      <c r="J579" s="96" t="str">
        <f t="shared" si="74"/>
        <v/>
      </c>
    </row>
    <row r="580" spans="1:10" x14ac:dyDescent="0.3">
      <c r="A580" s="89"/>
      <c r="B580" s="90" t="str">
        <f>IF(A580="","",VLOOKUP(A580,'Fixture List Individual Files'!$B$14:$F$63,2,FALSE))</f>
        <v/>
      </c>
      <c r="C580" s="91"/>
      <c r="D580" s="92" t="str">
        <f>IF(A580="","",VLOOKUP(A580,'Fixture List Individual Files'!$B$14:$F$63,3,FALSE))</f>
        <v/>
      </c>
      <c r="E580" s="92" t="str">
        <f t="shared" si="75"/>
        <v/>
      </c>
      <c r="F580" s="93" t="str">
        <f>IF(A580="","",VLOOKUP(A580,'Fixture List Individual Files'!$B$14:$F$63,4,FALSE))</f>
        <v/>
      </c>
      <c r="G580" s="94" t="str">
        <f>IF(A580="","",VLOOKUP(A580,'Fixture List Individual Files'!$B$14:$F$63,5,FALSE))</f>
        <v/>
      </c>
      <c r="H580" s="95" t="str">
        <f t="shared" si="72"/>
        <v/>
      </c>
      <c r="I580" s="96" t="str">
        <f t="shared" si="73"/>
        <v/>
      </c>
      <c r="J580" s="96" t="str">
        <f t="shared" si="74"/>
        <v/>
      </c>
    </row>
    <row r="581" spans="1:10" x14ac:dyDescent="0.3">
      <c r="A581" s="89"/>
      <c r="B581" s="90" t="str">
        <f>IF(A581="","",VLOOKUP(A581,'Fixture List Individual Files'!$B$14:$F$63,2,FALSE))</f>
        <v/>
      </c>
      <c r="C581" s="91"/>
      <c r="D581" s="92" t="str">
        <f>IF(A581="","",VLOOKUP(A581,'Fixture List Individual Files'!$B$14:$F$63,3,FALSE))</f>
        <v/>
      </c>
      <c r="E581" s="92" t="str">
        <f t="shared" si="75"/>
        <v/>
      </c>
      <c r="F581" s="93" t="str">
        <f>IF(A581="","",VLOOKUP(A581,'Fixture List Individual Files'!$B$14:$F$63,4,FALSE))</f>
        <v/>
      </c>
      <c r="G581" s="94" t="str">
        <f>IF(A581="","",VLOOKUP(A581,'Fixture List Individual Files'!$B$14:$F$63,5,FALSE))</f>
        <v/>
      </c>
      <c r="H581" s="95" t="str">
        <f t="shared" si="72"/>
        <v/>
      </c>
      <c r="I581" s="96" t="str">
        <f t="shared" si="73"/>
        <v/>
      </c>
      <c r="J581" s="96" t="str">
        <f t="shared" si="74"/>
        <v/>
      </c>
    </row>
    <row r="582" spans="1:10" x14ac:dyDescent="0.3">
      <c r="A582" s="89"/>
      <c r="B582" s="90" t="str">
        <f>IF(A582="","",VLOOKUP(A582,'Fixture List Individual Files'!$B$14:$F$63,2,FALSE))</f>
        <v/>
      </c>
      <c r="C582" s="91"/>
      <c r="D582" s="92" t="str">
        <f>IF(A582="","",VLOOKUP(A582,'Fixture List Individual Files'!$B$14:$F$63,3,FALSE))</f>
        <v/>
      </c>
      <c r="E582" s="92" t="str">
        <f t="shared" si="75"/>
        <v/>
      </c>
      <c r="F582" s="93" t="str">
        <f>IF(A582="","",VLOOKUP(A582,'Fixture List Individual Files'!$B$14:$F$63,4,FALSE))</f>
        <v/>
      </c>
      <c r="G582" s="94" t="str">
        <f>IF(A582="","",VLOOKUP(A582,'Fixture List Individual Files'!$B$14:$F$63,5,FALSE))</f>
        <v/>
      </c>
      <c r="H582" s="95" t="str">
        <f t="shared" si="72"/>
        <v/>
      </c>
      <c r="I582" s="96" t="str">
        <f t="shared" si="73"/>
        <v/>
      </c>
      <c r="J582" s="96" t="str">
        <f t="shared" si="74"/>
        <v/>
      </c>
    </row>
    <row r="583" spans="1:10" x14ac:dyDescent="0.3">
      <c r="A583" s="89"/>
      <c r="B583" s="90" t="str">
        <f>IF(A583="","",VLOOKUP(A583,'Fixture List Individual Files'!$B$14:$F$63,2,FALSE))</f>
        <v/>
      </c>
      <c r="C583" s="91"/>
      <c r="D583" s="92" t="str">
        <f>IF(A583="","",VLOOKUP(A583,'Fixture List Individual Files'!$B$14:$F$63,3,FALSE))</f>
        <v/>
      </c>
      <c r="E583" s="92" t="str">
        <f t="shared" si="75"/>
        <v/>
      </c>
      <c r="F583" s="93" t="str">
        <f>IF(A583="","",VLOOKUP(A583,'Fixture List Individual Files'!$B$14:$F$63,4,FALSE))</f>
        <v/>
      </c>
      <c r="G583" s="94" t="str">
        <f>IF(A583="","",VLOOKUP(A583,'Fixture List Individual Files'!$B$14:$F$63,5,FALSE))</f>
        <v/>
      </c>
      <c r="H583" s="95" t="str">
        <f t="shared" si="72"/>
        <v/>
      </c>
      <c r="I583" s="96" t="str">
        <f t="shared" si="73"/>
        <v/>
      </c>
      <c r="J583" s="96" t="str">
        <f t="shared" si="74"/>
        <v/>
      </c>
    </row>
    <row r="584" spans="1:10" x14ac:dyDescent="0.3">
      <c r="A584" s="89"/>
      <c r="B584" s="90" t="str">
        <f>IF(A584="","",VLOOKUP(A584,'Fixture List Individual Files'!$B$14:$F$63,2,FALSE))</f>
        <v/>
      </c>
      <c r="C584" s="91"/>
      <c r="D584" s="92" t="str">
        <f>IF(A584="","",VLOOKUP(A584,'Fixture List Individual Files'!$B$14:$F$63,3,FALSE))</f>
        <v/>
      </c>
      <c r="E584" s="92" t="str">
        <f t="shared" si="75"/>
        <v/>
      </c>
      <c r="F584" s="93" t="str">
        <f>IF(A584="","",VLOOKUP(A584,'Fixture List Individual Files'!$B$14:$F$63,4,FALSE))</f>
        <v/>
      </c>
      <c r="G584" s="94" t="str">
        <f>IF(A584="","",VLOOKUP(A584,'Fixture List Individual Files'!$B$14:$F$63,5,FALSE))</f>
        <v/>
      </c>
      <c r="H584" s="95" t="str">
        <f t="shared" si="72"/>
        <v/>
      </c>
      <c r="I584" s="96" t="str">
        <f t="shared" si="73"/>
        <v/>
      </c>
      <c r="J584" s="96" t="str">
        <f t="shared" si="74"/>
        <v/>
      </c>
    </row>
    <row r="585" spans="1:10" x14ac:dyDescent="0.3">
      <c r="A585" s="89"/>
      <c r="B585" s="90" t="str">
        <f>IF(A585="","",VLOOKUP(A585,'Fixture List Individual Files'!$B$14:$F$63,2,FALSE))</f>
        <v/>
      </c>
      <c r="C585" s="91"/>
      <c r="D585" s="92" t="str">
        <f>IF(A585="","",VLOOKUP(A585,'Fixture List Individual Files'!$B$14:$F$63,3,FALSE))</f>
        <v/>
      </c>
      <c r="E585" s="92" t="str">
        <f t="shared" si="75"/>
        <v/>
      </c>
      <c r="F585" s="93" t="str">
        <f>IF(A585="","",VLOOKUP(A585,'Fixture List Individual Files'!$B$14:$F$63,4,FALSE))</f>
        <v/>
      </c>
      <c r="G585" s="94" t="str">
        <f>IF(A585="","",VLOOKUP(A585,'Fixture List Individual Files'!$B$14:$F$63,5,FALSE))</f>
        <v/>
      </c>
      <c r="H585" s="95" t="str">
        <f t="shared" si="72"/>
        <v/>
      </c>
      <c r="I585" s="96" t="str">
        <f t="shared" si="73"/>
        <v/>
      </c>
      <c r="J585" s="96" t="str">
        <f t="shared" si="74"/>
        <v/>
      </c>
    </row>
    <row r="586" spans="1:10" x14ac:dyDescent="0.3">
      <c r="A586" s="89"/>
      <c r="B586" s="90" t="str">
        <f>IF(A586="","",VLOOKUP(A586,'Fixture List Individual Files'!$B$14:$F$63,2,FALSE))</f>
        <v/>
      </c>
      <c r="C586" s="91"/>
      <c r="D586" s="92" t="str">
        <f>IF(A586="","",VLOOKUP(A586,'Fixture List Individual Files'!$B$14:$F$63,3,FALSE))</f>
        <v/>
      </c>
      <c r="E586" s="92" t="str">
        <f t="shared" si="75"/>
        <v/>
      </c>
      <c r="F586" s="93" t="str">
        <f>IF(A586="","",VLOOKUP(A586,'Fixture List Individual Files'!$B$14:$F$63,4,FALSE))</f>
        <v/>
      </c>
      <c r="G586" s="94" t="str">
        <f>IF(A586="","",VLOOKUP(A586,'Fixture List Individual Files'!$B$14:$F$63,5,FALSE))</f>
        <v/>
      </c>
      <c r="H586" s="95" t="str">
        <f t="shared" si="72"/>
        <v/>
      </c>
      <c r="I586" s="96" t="str">
        <f t="shared" si="73"/>
        <v/>
      </c>
      <c r="J586" s="96" t="str">
        <f t="shared" si="74"/>
        <v/>
      </c>
    </row>
    <row r="587" spans="1:10" x14ac:dyDescent="0.3">
      <c r="A587" s="89"/>
      <c r="B587" s="90" t="str">
        <f>IF(A587="","",VLOOKUP(A587,'Fixture List Individual Files'!$B$14:$F$63,2,FALSE))</f>
        <v/>
      </c>
      <c r="C587" s="91"/>
      <c r="D587" s="92" t="str">
        <f>IF(A587="","",VLOOKUP(A587,'Fixture List Individual Files'!$B$14:$F$63,3,FALSE))</f>
        <v/>
      </c>
      <c r="E587" s="92" t="str">
        <f t="shared" si="75"/>
        <v/>
      </c>
      <c r="F587" s="93" t="str">
        <f>IF(A587="","",VLOOKUP(A587,'Fixture List Individual Files'!$B$14:$F$63,4,FALSE))</f>
        <v/>
      </c>
      <c r="G587" s="94" t="str">
        <f>IF(A587="","",VLOOKUP(A587,'Fixture List Individual Files'!$B$14:$F$63,5,FALSE))</f>
        <v/>
      </c>
      <c r="H587" s="95" t="str">
        <f t="shared" si="72"/>
        <v/>
      </c>
      <c r="I587" s="96" t="str">
        <f t="shared" si="73"/>
        <v/>
      </c>
      <c r="J587" s="96" t="str">
        <f t="shared" si="74"/>
        <v/>
      </c>
    </row>
    <row r="588" spans="1:10" x14ac:dyDescent="0.3">
      <c r="A588" s="89"/>
      <c r="B588" s="90" t="str">
        <f>IF(A588="","",VLOOKUP(A588,'Fixture List Individual Files'!$B$14:$F$63,2,FALSE))</f>
        <v/>
      </c>
      <c r="C588" s="91"/>
      <c r="D588" s="92" t="str">
        <f>IF(A588="","",VLOOKUP(A588,'Fixture List Individual Files'!$B$14:$F$63,3,FALSE))</f>
        <v/>
      </c>
      <c r="E588" s="92" t="str">
        <f t="shared" si="75"/>
        <v/>
      </c>
      <c r="F588" s="93" t="str">
        <f>IF(A588="","",VLOOKUP(A588,'Fixture List Individual Files'!$B$14:$F$63,4,FALSE))</f>
        <v/>
      </c>
      <c r="G588" s="94" t="str">
        <f>IF(A588="","",VLOOKUP(A588,'Fixture List Individual Files'!$B$14:$F$63,5,FALSE))</f>
        <v/>
      </c>
      <c r="H588" s="95" t="str">
        <f t="shared" si="72"/>
        <v/>
      </c>
      <c r="I588" s="96" t="str">
        <f t="shared" si="73"/>
        <v/>
      </c>
      <c r="J588" s="96" t="str">
        <f t="shared" si="74"/>
        <v/>
      </c>
    </row>
    <row r="589" spans="1:10" x14ac:dyDescent="0.3">
      <c r="A589" s="89"/>
      <c r="B589" s="90" t="str">
        <f>IF(A589="","",VLOOKUP(A589,'Fixture List Individual Files'!$B$14:$F$63,2,FALSE))</f>
        <v/>
      </c>
      <c r="C589" s="91"/>
      <c r="D589" s="92" t="str">
        <f>IF(A589="","",VLOOKUP(A589,'Fixture List Individual Files'!$B$14:$F$63,3,FALSE))</f>
        <v/>
      </c>
      <c r="E589" s="92" t="str">
        <f t="shared" si="75"/>
        <v/>
      </c>
      <c r="F589" s="93" t="str">
        <f>IF(A589="","",VLOOKUP(A589,'Fixture List Individual Files'!$B$14:$F$63,4,FALSE))</f>
        <v/>
      </c>
      <c r="G589" s="94" t="str">
        <f>IF(A589="","",VLOOKUP(A589,'Fixture List Individual Files'!$B$14:$F$63,5,FALSE))</f>
        <v/>
      </c>
      <c r="H589" s="95" t="str">
        <f t="shared" si="72"/>
        <v/>
      </c>
      <c r="I589" s="96" t="str">
        <f t="shared" si="73"/>
        <v/>
      </c>
      <c r="J589" s="96" t="str">
        <f t="shared" si="74"/>
        <v/>
      </c>
    </row>
    <row r="590" spans="1:10" x14ac:dyDescent="0.3">
      <c r="A590" s="89"/>
      <c r="B590" s="90" t="str">
        <f>IF(A590="","",VLOOKUP(A590,'Fixture List Individual Files'!$B$14:$F$63,2,FALSE))</f>
        <v/>
      </c>
      <c r="C590" s="91"/>
      <c r="D590" s="92" t="str">
        <f>IF(A590="","",VLOOKUP(A590,'Fixture List Individual Files'!$B$14:$F$63,3,FALSE))</f>
        <v/>
      </c>
      <c r="E590" s="92" t="str">
        <f t="shared" si="75"/>
        <v/>
      </c>
      <c r="F590" s="93" t="str">
        <f>IF(A590="","",VLOOKUP(A590,'Fixture List Individual Files'!$B$14:$F$63,4,FALSE))</f>
        <v/>
      </c>
      <c r="G590" s="94" t="str">
        <f>IF(A590="","",VLOOKUP(A590,'Fixture List Individual Files'!$B$14:$F$63,5,FALSE))</f>
        <v/>
      </c>
      <c r="H590" s="95" t="str">
        <f t="shared" si="72"/>
        <v/>
      </c>
      <c r="I590" s="96" t="str">
        <f t="shared" si="73"/>
        <v/>
      </c>
      <c r="J590" s="96" t="str">
        <f t="shared" si="74"/>
        <v/>
      </c>
    </row>
    <row r="591" spans="1:10" x14ac:dyDescent="0.3">
      <c r="A591" s="89"/>
      <c r="B591" s="90" t="str">
        <f>IF(A591="","",VLOOKUP(A591,'Fixture List Individual Files'!$B$14:$F$63,2,FALSE))</f>
        <v/>
      </c>
      <c r="C591" s="91"/>
      <c r="D591" s="92" t="str">
        <f>IF(A591="","",VLOOKUP(A591,'Fixture List Individual Files'!$B$14:$F$63,3,FALSE))</f>
        <v/>
      </c>
      <c r="E591" s="92" t="str">
        <f t="shared" si="75"/>
        <v/>
      </c>
      <c r="F591" s="93" t="str">
        <f>IF(A591="","",VLOOKUP(A591,'Fixture List Individual Files'!$B$14:$F$63,4,FALSE))</f>
        <v/>
      </c>
      <c r="G591" s="94" t="str">
        <f>IF(A591="","",VLOOKUP(A591,'Fixture List Individual Files'!$B$14:$F$63,5,FALSE))</f>
        <v/>
      </c>
      <c r="H591" s="95" t="str">
        <f t="shared" si="72"/>
        <v/>
      </c>
      <c r="I591" s="96" t="str">
        <f t="shared" si="73"/>
        <v/>
      </c>
      <c r="J591" s="96" t="str">
        <f t="shared" si="74"/>
        <v/>
      </c>
    </row>
    <row r="592" spans="1:10" x14ac:dyDescent="0.3">
      <c r="A592" s="89"/>
      <c r="B592" s="90" t="str">
        <f>IF(A592="","",VLOOKUP(A592,'Fixture List Individual Files'!$B$14:$F$63,2,FALSE))</f>
        <v/>
      </c>
      <c r="C592" s="91"/>
      <c r="D592" s="92" t="str">
        <f>IF(A592="","",VLOOKUP(A592,'Fixture List Individual Files'!$B$14:$F$63,3,FALSE))</f>
        <v/>
      </c>
      <c r="E592" s="92" t="str">
        <f t="shared" si="75"/>
        <v/>
      </c>
      <c r="F592" s="93" t="str">
        <f>IF(A592="","",VLOOKUP(A592,'Fixture List Individual Files'!$B$14:$F$63,4,FALSE))</f>
        <v/>
      </c>
      <c r="G592" s="94" t="str">
        <f>IF(A592="","",VLOOKUP(A592,'Fixture List Individual Files'!$B$14:$F$63,5,FALSE))</f>
        <v/>
      </c>
      <c r="H592" s="95" t="str">
        <f t="shared" si="72"/>
        <v/>
      </c>
      <c r="I592" s="96" t="str">
        <f t="shared" si="73"/>
        <v/>
      </c>
      <c r="J592" s="96" t="str">
        <f t="shared" si="74"/>
        <v/>
      </c>
    </row>
    <row r="593" spans="1:10" x14ac:dyDescent="0.3">
      <c r="A593" s="89"/>
      <c r="B593" s="90" t="str">
        <f>IF(A593="","",VLOOKUP(A593,'Fixture List Individual Files'!$B$14:$F$63,2,FALSE))</f>
        <v/>
      </c>
      <c r="C593" s="91"/>
      <c r="D593" s="92" t="str">
        <f>IF(A593="","",VLOOKUP(A593,'Fixture List Individual Files'!$B$14:$F$63,3,FALSE))</f>
        <v/>
      </c>
      <c r="E593" s="92" t="str">
        <f t="shared" si="75"/>
        <v/>
      </c>
      <c r="F593" s="93" t="str">
        <f>IF(A593="","",VLOOKUP(A593,'Fixture List Individual Files'!$B$14:$F$63,4,FALSE))</f>
        <v/>
      </c>
      <c r="G593" s="94" t="str">
        <f>IF(A593="","",VLOOKUP(A593,'Fixture List Individual Files'!$B$14:$F$63,5,FALSE))</f>
        <v/>
      </c>
      <c r="H593" s="95" t="str">
        <f t="shared" si="72"/>
        <v/>
      </c>
      <c r="I593" s="96" t="str">
        <f t="shared" si="73"/>
        <v/>
      </c>
      <c r="J593" s="96" t="str">
        <f t="shared" si="74"/>
        <v/>
      </c>
    </row>
    <row r="594" spans="1:10" x14ac:dyDescent="0.3">
      <c r="A594" s="89"/>
      <c r="B594" s="90" t="str">
        <f>IF(A594="","",VLOOKUP(A594,'Fixture List Individual Files'!$B$14:$F$63,2,FALSE))</f>
        <v/>
      </c>
      <c r="C594" s="91"/>
      <c r="D594" s="92" t="str">
        <f>IF(A594="","",VLOOKUP(A594,'Fixture List Individual Files'!$B$14:$F$63,3,FALSE))</f>
        <v/>
      </c>
      <c r="E594" s="92" t="str">
        <f t="shared" si="75"/>
        <v/>
      </c>
      <c r="F594" s="93" t="str">
        <f>IF(A594="","",VLOOKUP(A594,'Fixture List Individual Files'!$B$14:$F$63,4,FALSE))</f>
        <v/>
      </c>
      <c r="G594" s="94" t="str">
        <f>IF(A594="","",VLOOKUP(A594,'Fixture List Individual Files'!$B$14:$F$63,5,FALSE))</f>
        <v/>
      </c>
      <c r="H594" s="95" t="str">
        <f t="shared" si="72"/>
        <v/>
      </c>
      <c r="I594" s="96" t="str">
        <f t="shared" si="73"/>
        <v/>
      </c>
      <c r="J594" s="96" t="str">
        <f t="shared" si="74"/>
        <v/>
      </c>
    </row>
    <row r="595" spans="1:10" x14ac:dyDescent="0.3">
      <c r="A595" s="89"/>
      <c r="B595" s="90" t="str">
        <f>IF(A595="","",VLOOKUP(A595,'Fixture List Individual Files'!$B$14:$F$63,2,FALSE))</f>
        <v/>
      </c>
      <c r="C595" s="91"/>
      <c r="D595" s="92" t="str">
        <f>IF(A595="","",VLOOKUP(A595,'Fixture List Individual Files'!$B$14:$F$63,3,FALSE))</f>
        <v/>
      </c>
      <c r="E595" s="92" t="str">
        <f t="shared" si="75"/>
        <v/>
      </c>
      <c r="F595" s="93" t="str">
        <f>IF(A595="","",VLOOKUP(A595,'Fixture List Individual Files'!$B$14:$F$63,4,FALSE))</f>
        <v/>
      </c>
      <c r="G595" s="94" t="str">
        <f>IF(A595="","",VLOOKUP(A595,'Fixture List Individual Files'!$B$14:$F$63,5,FALSE))</f>
        <v/>
      </c>
      <c r="H595" s="95" t="str">
        <f t="shared" si="72"/>
        <v/>
      </c>
      <c r="I595" s="96" t="str">
        <f t="shared" si="73"/>
        <v/>
      </c>
      <c r="J595" s="96" t="str">
        <f t="shared" si="74"/>
        <v/>
      </c>
    </row>
    <row r="596" spans="1:10" x14ac:dyDescent="0.3">
      <c r="A596" s="89"/>
      <c r="B596" s="90" t="str">
        <f>IF(A596="","",VLOOKUP(A596,'Fixture List Individual Files'!$B$14:$F$63,2,FALSE))</f>
        <v/>
      </c>
      <c r="C596" s="91"/>
      <c r="D596" s="92" t="str">
        <f>IF(A596="","",VLOOKUP(A596,'Fixture List Individual Files'!$B$14:$F$63,3,FALSE))</f>
        <v/>
      </c>
      <c r="E596" s="92" t="str">
        <f t="shared" si="75"/>
        <v/>
      </c>
      <c r="F596" s="93" t="str">
        <f>IF(A596="","",VLOOKUP(A596,'Fixture List Individual Files'!$B$14:$F$63,4,FALSE))</f>
        <v/>
      </c>
      <c r="G596" s="94" t="str">
        <f>IF(A596="","",VLOOKUP(A596,'Fixture List Individual Files'!$B$14:$F$63,5,FALSE))</f>
        <v/>
      </c>
      <c r="H596" s="95" t="str">
        <f t="shared" si="72"/>
        <v/>
      </c>
      <c r="I596" s="96" t="str">
        <f t="shared" si="73"/>
        <v/>
      </c>
      <c r="J596" s="96" t="str">
        <f t="shared" si="74"/>
        <v/>
      </c>
    </row>
    <row r="597" spans="1:10" x14ac:dyDescent="0.3">
      <c r="A597" s="89"/>
      <c r="B597" s="90" t="str">
        <f>IF(A597="","",VLOOKUP(A597,'Fixture List Individual Files'!$B$14:$F$63,2,FALSE))</f>
        <v/>
      </c>
      <c r="C597" s="91"/>
      <c r="D597" s="92" t="str">
        <f>IF(A597="","",VLOOKUP(A597,'Fixture List Individual Files'!$B$14:$F$63,3,FALSE))</f>
        <v/>
      </c>
      <c r="E597" s="92" t="str">
        <f t="shared" si="75"/>
        <v/>
      </c>
      <c r="F597" s="93" t="str">
        <f>IF(A597="","",VLOOKUP(A597,'Fixture List Individual Files'!$B$14:$F$63,4,FALSE))</f>
        <v/>
      </c>
      <c r="G597" s="94" t="str">
        <f>IF(A597="","",VLOOKUP(A597,'Fixture List Individual Files'!$B$14:$F$63,5,FALSE))</f>
        <v/>
      </c>
      <c r="H597" s="95" t="str">
        <f t="shared" si="72"/>
        <v/>
      </c>
      <c r="I597" s="96" t="str">
        <f t="shared" si="73"/>
        <v/>
      </c>
      <c r="J597" s="96" t="str">
        <f t="shared" si="74"/>
        <v/>
      </c>
    </row>
    <row r="598" spans="1:10" x14ac:dyDescent="0.3">
      <c r="A598" s="89"/>
      <c r="B598" s="90" t="str">
        <f>IF(A598="","",VLOOKUP(A598,'Fixture List Individual Files'!$B$14:$F$63,2,FALSE))</f>
        <v/>
      </c>
      <c r="C598" s="91"/>
      <c r="D598" s="92" t="str">
        <f>IF(A598="","",VLOOKUP(A598,'Fixture List Individual Files'!$B$14:$F$63,3,FALSE))</f>
        <v/>
      </c>
      <c r="E598" s="92" t="str">
        <f t="shared" si="75"/>
        <v/>
      </c>
      <c r="F598" s="93" t="str">
        <f>IF(A598="","",VLOOKUP(A598,'Fixture List Individual Files'!$B$14:$F$63,4,FALSE))</f>
        <v/>
      </c>
      <c r="G598" s="94" t="str">
        <f>IF(A598="","",VLOOKUP(A598,'Fixture List Individual Files'!$B$14:$F$63,5,FALSE))</f>
        <v/>
      </c>
      <c r="H598" s="95" t="str">
        <f t="shared" si="72"/>
        <v/>
      </c>
      <c r="I598" s="96" t="str">
        <f t="shared" si="73"/>
        <v/>
      </c>
      <c r="J598" s="96" t="str">
        <f t="shared" si="74"/>
        <v/>
      </c>
    </row>
    <row r="599" spans="1:10" x14ac:dyDescent="0.3">
      <c r="A599" s="89"/>
      <c r="B599" s="90" t="str">
        <f>IF(A599="","",VLOOKUP(A599,'Fixture List Individual Files'!$B$14:$F$63,2,FALSE))</f>
        <v/>
      </c>
      <c r="C599" s="91"/>
      <c r="D599" s="92" t="str">
        <f>IF(A599="","",VLOOKUP(A599,'Fixture List Individual Files'!$B$14:$F$63,3,FALSE))</f>
        <v/>
      </c>
      <c r="E599" s="92" t="str">
        <f t="shared" si="75"/>
        <v/>
      </c>
      <c r="F599" s="93" t="str">
        <f>IF(A599="","",VLOOKUP(A599,'Fixture List Individual Files'!$B$14:$F$63,4,FALSE))</f>
        <v/>
      </c>
      <c r="G599" s="94" t="str">
        <f>IF(A599="","",VLOOKUP(A599,'Fixture List Individual Files'!$B$14:$F$63,5,FALSE))</f>
        <v/>
      </c>
      <c r="H599" s="95" t="str">
        <f t="shared" si="72"/>
        <v/>
      </c>
      <c r="I599" s="96" t="str">
        <f t="shared" si="73"/>
        <v/>
      </c>
      <c r="J599" s="96" t="str">
        <f t="shared" si="74"/>
        <v/>
      </c>
    </row>
    <row r="600" spans="1:10" x14ac:dyDescent="0.3">
      <c r="A600" s="89"/>
      <c r="B600" s="90" t="str">
        <f>IF(A600="","",VLOOKUP(A600,'Fixture List Individual Files'!$B$14:$F$63,2,FALSE))</f>
        <v/>
      </c>
      <c r="C600" s="91"/>
      <c r="D600" s="92" t="str">
        <f>IF(A600="","",VLOOKUP(A600,'Fixture List Individual Files'!$B$14:$F$63,3,FALSE))</f>
        <v/>
      </c>
      <c r="E600" s="92" t="str">
        <f t="shared" si="75"/>
        <v/>
      </c>
      <c r="F600" s="93" t="str">
        <f>IF(A600="","",VLOOKUP(A600,'Fixture List Individual Files'!$B$14:$F$63,4,FALSE))</f>
        <v/>
      </c>
      <c r="G600" s="94" t="str">
        <f>IF(A600="","",VLOOKUP(A600,'Fixture List Individual Files'!$B$14:$F$63,5,FALSE))</f>
        <v/>
      </c>
      <c r="H600" s="95" t="str">
        <f t="shared" si="72"/>
        <v/>
      </c>
      <c r="I600" s="96" t="str">
        <f t="shared" si="73"/>
        <v/>
      </c>
      <c r="J600" s="96" t="str">
        <f t="shared" si="74"/>
        <v/>
      </c>
    </row>
    <row r="601" spans="1:10" x14ac:dyDescent="0.3">
      <c r="A601" s="89"/>
      <c r="B601" s="90" t="str">
        <f>IF(A601="","",VLOOKUP(A601,'Fixture List Individual Files'!$B$14:$F$63,2,FALSE))</f>
        <v/>
      </c>
      <c r="C601" s="91"/>
      <c r="D601" s="92" t="str">
        <f>IF(A601="","",VLOOKUP(A601,'Fixture List Individual Files'!$B$14:$F$63,3,FALSE))</f>
        <v/>
      </c>
      <c r="E601" s="92" t="str">
        <f t="shared" si="75"/>
        <v/>
      </c>
      <c r="F601" s="93" t="str">
        <f>IF(A601="","",VLOOKUP(A601,'Fixture List Individual Files'!$B$14:$F$63,4,FALSE))</f>
        <v/>
      </c>
      <c r="G601" s="94" t="str">
        <f>IF(A601="","",VLOOKUP(A601,'Fixture List Individual Files'!$B$14:$F$63,5,FALSE))</f>
        <v/>
      </c>
      <c r="H601" s="95" t="str">
        <f t="shared" si="72"/>
        <v/>
      </c>
      <c r="I601" s="96" t="str">
        <f t="shared" si="73"/>
        <v/>
      </c>
      <c r="J601" s="96" t="str">
        <f t="shared" si="74"/>
        <v/>
      </c>
    </row>
    <row r="602" spans="1:10" x14ac:dyDescent="0.3">
      <c r="A602" s="89"/>
      <c r="B602" s="90" t="str">
        <f>IF(A602="","",VLOOKUP(A602,'Fixture List Individual Files'!$B$14:$F$63,2,FALSE))</f>
        <v/>
      </c>
      <c r="C602" s="91"/>
      <c r="D602" s="92" t="str">
        <f>IF(A602="","",VLOOKUP(A602,'Fixture List Individual Files'!$B$14:$F$63,3,FALSE))</f>
        <v/>
      </c>
      <c r="E602" s="92" t="str">
        <f t="shared" si="75"/>
        <v/>
      </c>
      <c r="F602" s="93" t="str">
        <f>IF(A602="","",VLOOKUP(A602,'Fixture List Individual Files'!$B$14:$F$63,4,FALSE))</f>
        <v/>
      </c>
      <c r="G602" s="94" t="str">
        <f>IF(A602="","",VLOOKUP(A602,'Fixture List Individual Files'!$B$14:$F$63,5,FALSE))</f>
        <v/>
      </c>
      <c r="H602" s="95" t="str">
        <f t="shared" si="72"/>
        <v/>
      </c>
      <c r="I602" s="96" t="str">
        <f t="shared" si="73"/>
        <v/>
      </c>
      <c r="J602" s="96" t="str">
        <f t="shared" si="74"/>
        <v/>
      </c>
    </row>
    <row r="603" spans="1:10" x14ac:dyDescent="0.3">
      <c r="A603" s="89"/>
      <c r="B603" s="90" t="str">
        <f>IF(A603="","",VLOOKUP(A603,'Fixture List Individual Files'!$B$14:$F$63,2,FALSE))</f>
        <v/>
      </c>
      <c r="C603" s="91"/>
      <c r="D603" s="92" t="str">
        <f>IF(A603="","",VLOOKUP(A603,'Fixture List Individual Files'!$B$14:$F$63,3,FALSE))</f>
        <v/>
      </c>
      <c r="E603" s="92" t="str">
        <f t="shared" si="75"/>
        <v/>
      </c>
      <c r="F603" s="93" t="str">
        <f>IF(A603="","",VLOOKUP(A603,'Fixture List Individual Files'!$B$14:$F$63,4,FALSE))</f>
        <v/>
      </c>
      <c r="G603" s="94" t="str">
        <f>IF(A603="","",VLOOKUP(A603,'Fixture List Individual Files'!$B$14:$F$63,5,FALSE))</f>
        <v/>
      </c>
      <c r="H603" s="95" t="str">
        <f t="shared" si="72"/>
        <v/>
      </c>
      <c r="I603" s="96" t="str">
        <f t="shared" si="73"/>
        <v/>
      </c>
      <c r="J603" s="96" t="str">
        <f t="shared" si="74"/>
        <v/>
      </c>
    </row>
    <row r="604" spans="1:10" x14ac:dyDescent="0.3">
      <c r="A604" s="89"/>
      <c r="B604" s="90" t="str">
        <f>IF(A604="","",VLOOKUP(A604,'Fixture List Individual Files'!$B$14:$F$63,2,FALSE))</f>
        <v/>
      </c>
      <c r="C604" s="91"/>
      <c r="D604" s="92" t="str">
        <f>IF(A604="","",VLOOKUP(A604,'Fixture List Individual Files'!$B$14:$F$63,3,FALSE))</f>
        <v/>
      </c>
      <c r="E604" s="92" t="str">
        <f t="shared" si="75"/>
        <v/>
      </c>
      <c r="F604" s="93" t="str">
        <f>IF(A604="","",VLOOKUP(A604,'Fixture List Individual Files'!$B$14:$F$63,4,FALSE))</f>
        <v/>
      </c>
      <c r="G604" s="94" t="str">
        <f>IF(A604="","",VLOOKUP(A604,'Fixture List Individual Files'!$B$14:$F$63,5,FALSE))</f>
        <v/>
      </c>
      <c r="H604" s="95" t="str">
        <f t="shared" si="72"/>
        <v/>
      </c>
      <c r="I604" s="96" t="str">
        <f t="shared" si="73"/>
        <v/>
      </c>
      <c r="J604" s="96" t="str">
        <f t="shared" si="74"/>
        <v/>
      </c>
    </row>
    <row r="605" spans="1:10" x14ac:dyDescent="0.3">
      <c r="A605" s="89"/>
      <c r="B605" s="90" t="str">
        <f>IF(A605="","",VLOOKUP(A605,'Fixture List Individual Files'!$B$14:$F$63,2,FALSE))</f>
        <v/>
      </c>
      <c r="C605" s="91"/>
      <c r="D605" s="92" t="str">
        <f>IF(A605="","",VLOOKUP(A605,'Fixture List Individual Files'!$B$14:$F$63,3,FALSE))</f>
        <v/>
      </c>
      <c r="E605" s="92" t="str">
        <f t="shared" si="75"/>
        <v/>
      </c>
      <c r="F605" s="93" t="str">
        <f>IF(A605="","",VLOOKUP(A605,'Fixture List Individual Files'!$B$14:$F$63,4,FALSE))</f>
        <v/>
      </c>
      <c r="G605" s="94" t="str">
        <f>IF(A605="","",VLOOKUP(A605,'Fixture List Individual Files'!$B$14:$F$63,5,FALSE))</f>
        <v/>
      </c>
      <c r="H605" s="95" t="str">
        <f t="shared" si="72"/>
        <v/>
      </c>
      <c r="I605" s="96" t="str">
        <f t="shared" si="73"/>
        <v/>
      </c>
      <c r="J605" s="96" t="str">
        <f t="shared" si="74"/>
        <v/>
      </c>
    </row>
    <row r="606" spans="1:10" x14ac:dyDescent="0.3">
      <c r="A606" s="89"/>
      <c r="B606" s="90" t="str">
        <f>IF(A606="","",VLOOKUP(A606,'Fixture List Individual Files'!$B$14:$F$63,2,FALSE))</f>
        <v/>
      </c>
      <c r="C606" s="91"/>
      <c r="D606" s="92" t="str">
        <f>IF(A606="","",VLOOKUP(A606,'Fixture List Individual Files'!$B$14:$F$63,3,FALSE))</f>
        <v/>
      </c>
      <c r="E606" s="92" t="str">
        <f t="shared" si="75"/>
        <v/>
      </c>
      <c r="F606" s="93" t="str">
        <f>IF(A606="","",VLOOKUP(A606,'Fixture List Individual Files'!$B$14:$F$63,4,FALSE))</f>
        <v/>
      </c>
      <c r="G606" s="94" t="str">
        <f>IF(A606="","",VLOOKUP(A606,'Fixture List Individual Files'!$B$14:$F$63,5,FALSE))</f>
        <v/>
      </c>
      <c r="H606" s="95" t="str">
        <f t="shared" si="72"/>
        <v/>
      </c>
      <c r="I606" s="96" t="str">
        <f t="shared" si="73"/>
        <v/>
      </c>
      <c r="J606" s="96" t="str">
        <f t="shared" si="74"/>
        <v/>
      </c>
    </row>
    <row r="607" spans="1:10" x14ac:dyDescent="0.3">
      <c r="A607" s="89"/>
      <c r="B607" s="90" t="str">
        <f>IF(A607="","",VLOOKUP(A607,'Fixture List Individual Files'!$B$14:$F$63,2,FALSE))</f>
        <v/>
      </c>
      <c r="C607" s="91"/>
      <c r="D607" s="92" t="str">
        <f>IF(A607="","",VLOOKUP(A607,'Fixture List Individual Files'!$B$14:$F$63,3,FALSE))</f>
        <v/>
      </c>
      <c r="E607" s="92" t="str">
        <f t="shared" si="75"/>
        <v/>
      </c>
      <c r="F607" s="93" t="str">
        <f>IF(A607="","",VLOOKUP(A607,'Fixture List Individual Files'!$B$14:$F$63,4,FALSE))</f>
        <v/>
      </c>
      <c r="G607" s="94" t="str">
        <f>IF(A607="","",VLOOKUP(A607,'Fixture List Individual Files'!$B$14:$F$63,5,FALSE))</f>
        <v/>
      </c>
      <c r="H607" s="95" t="str">
        <f t="shared" si="72"/>
        <v/>
      </c>
      <c r="I607" s="96" t="str">
        <f t="shared" si="73"/>
        <v/>
      </c>
      <c r="J607" s="96" t="str">
        <f t="shared" si="74"/>
        <v/>
      </c>
    </row>
    <row r="608" spans="1:10" x14ac:dyDescent="0.3">
      <c r="A608" s="89"/>
      <c r="B608" s="90" t="str">
        <f>IF(A608="","",VLOOKUP(A608,'Fixture List Individual Files'!$B$14:$F$63,2,FALSE))</f>
        <v/>
      </c>
      <c r="C608" s="97"/>
      <c r="D608" s="92" t="str">
        <f>IF(A608="","",VLOOKUP(A608,'Fixture List Individual Files'!$B$14:$F$63,3,FALSE))</f>
        <v/>
      </c>
      <c r="E608" s="92" t="str">
        <f t="shared" si="75"/>
        <v/>
      </c>
      <c r="F608" s="93" t="str">
        <f>IF(A608="","",VLOOKUP(A608,'Fixture List Individual Files'!$B$14:$F$63,4,FALSE))</f>
        <v/>
      </c>
      <c r="G608" s="94" t="str">
        <f>IF(A608="","",VLOOKUP(A608,'Fixture List Individual Files'!$B$14:$F$63,5,FALSE))</f>
        <v/>
      </c>
      <c r="H608" s="95" t="str">
        <f t="shared" si="72"/>
        <v/>
      </c>
      <c r="I608" s="96" t="str">
        <f t="shared" si="73"/>
        <v/>
      </c>
      <c r="J608" s="96" t="str">
        <f t="shared" si="74"/>
        <v/>
      </c>
    </row>
    <row r="609" spans="1:10" x14ac:dyDescent="0.3">
      <c r="A609" s="89"/>
      <c r="B609" s="90" t="str">
        <f>IF(A609="","",VLOOKUP(A609,'Fixture List Individual Files'!$B$14:$F$63,2,FALSE))</f>
        <v/>
      </c>
      <c r="C609" s="98"/>
      <c r="D609" s="92" t="str">
        <f>IF(A609="","",VLOOKUP(A609,'Fixture List Individual Files'!$B$14:$F$63,3,FALSE))</f>
        <v/>
      </c>
      <c r="E609" s="92" t="str">
        <f t="shared" si="75"/>
        <v/>
      </c>
      <c r="F609" s="93" t="str">
        <f>IF(A609="","",VLOOKUP(A609,'Fixture List Individual Files'!$B$14:$F$63,4,FALSE))</f>
        <v/>
      </c>
      <c r="G609" s="94" t="str">
        <f>IF(A609="","",VLOOKUP(A609,'Fixture List Individual Files'!$B$14:$F$63,5,FALSE))</f>
        <v/>
      </c>
      <c r="H609" s="95" t="str">
        <f t="shared" si="72"/>
        <v/>
      </c>
      <c r="I609" s="96" t="str">
        <f t="shared" si="73"/>
        <v/>
      </c>
      <c r="J609" s="96" t="str">
        <f t="shared" si="74"/>
        <v/>
      </c>
    </row>
    <row r="610" spans="1:10" x14ac:dyDescent="0.3">
      <c r="A610" s="89"/>
      <c r="B610" s="90" t="str">
        <f>IF(A610="","",VLOOKUP(A610,'Fixture List Individual Files'!$B$14:$F$63,2,FALSE))</f>
        <v/>
      </c>
      <c r="C610" s="98"/>
      <c r="D610" s="92" t="str">
        <f>IF(A610="","",VLOOKUP(A610,'Fixture List Individual Files'!$B$14:$F$63,3,FALSE))</f>
        <v/>
      </c>
      <c r="E610" s="92" t="str">
        <f t="shared" si="75"/>
        <v/>
      </c>
      <c r="F610" s="93" t="str">
        <f>IF(A610="","",VLOOKUP(A610,'Fixture List Individual Files'!$B$14:$F$63,4,FALSE))</f>
        <v/>
      </c>
      <c r="G610" s="94" t="str">
        <f>IF(A610="","",VLOOKUP(A610,'Fixture List Individual Files'!$B$14:$F$63,5,FALSE))</f>
        <v/>
      </c>
      <c r="H610" s="95" t="str">
        <f t="shared" si="72"/>
        <v/>
      </c>
      <c r="I610" s="96" t="str">
        <f t="shared" si="73"/>
        <v/>
      </c>
      <c r="J610" s="96" t="str">
        <f t="shared" si="74"/>
        <v/>
      </c>
    </row>
    <row r="611" spans="1:10" x14ac:dyDescent="0.3">
      <c r="A611" s="90"/>
      <c r="B611" s="292" t="s">
        <v>299</v>
      </c>
      <c r="C611" s="293">
        <f>SUM(C575:C610)</f>
        <v>0</v>
      </c>
      <c r="D611" s="293"/>
      <c r="E611" s="293">
        <f>SUM(E575:E610)</f>
        <v>0</v>
      </c>
      <c r="F611" s="290">
        <f>SUMIF(F575:F610,"Yes",E575:E610)</f>
        <v>0</v>
      </c>
      <c r="G611" s="217"/>
      <c r="H611" s="289">
        <f>SUM(H575:H610)</f>
        <v>0</v>
      </c>
      <c r="I611" s="290">
        <f t="shared" ref="I611:J611" si="76">SUM(I575:I610)</f>
        <v>0</v>
      </c>
      <c r="J611" s="290">
        <f t="shared" si="76"/>
        <v>0</v>
      </c>
    </row>
    <row r="613" spans="1:10" x14ac:dyDescent="0.3">
      <c r="A613" s="400" t="s">
        <v>109</v>
      </c>
      <c r="B613" s="400"/>
      <c r="C613" s="400"/>
      <c r="D613" s="400"/>
      <c r="E613" s="400"/>
      <c r="F613" s="103" t="s">
        <v>287</v>
      </c>
      <c r="G613" s="104"/>
      <c r="H613" s="102"/>
      <c r="I613" s="102"/>
      <c r="J613" s="105" t="e">
        <f>IF(VLOOKUP(A613,'Start Here!'!$N$46:$Q$70,4,FALSE)=0,VLOOKUP(Facility_Type,Admin_Lists!$A$63:$B$66,2,FALSE),VLOOKUP(A613,'Start Here!'!$N$46:$Q$70,4,FALSE))</f>
        <v>#N/A</v>
      </c>
    </row>
    <row r="614" spans="1:10" ht="17.25" thickBot="1" x14ac:dyDescent="0.35">
      <c r="A614" s="106" t="s">
        <v>288</v>
      </c>
      <c r="B614" s="107" t="s">
        <v>57</v>
      </c>
      <c r="C614" s="108"/>
      <c r="D614" s="109"/>
      <c r="E614" s="109">
        <f>IFERROR(VLOOKUP(B614,Admin_Lists!$A$9:$B$49,2,FALSE),"")</f>
        <v>0</v>
      </c>
      <c r="F614" s="110" t="s">
        <v>289</v>
      </c>
      <c r="G614" s="122"/>
      <c r="H614" s="111"/>
      <c r="I614" s="111"/>
      <c r="J614" s="112">
        <f>VLOOKUP(A613,'Start Here!'!$N$46:$O$70,2,FALSE)</f>
        <v>0</v>
      </c>
    </row>
    <row r="615" spans="1:10" ht="17.25" x14ac:dyDescent="0.3">
      <c r="A615" s="113"/>
      <c r="B615" s="401" t="str">
        <f>"Area Description: "&amp;'Sq. Ft. Area Individual Files'!D512</f>
        <v xml:space="preserve">Area Description: </v>
      </c>
      <c r="C615" s="401"/>
      <c r="D615" s="401"/>
      <c r="E615" s="401"/>
      <c r="F615" s="120" t="s">
        <v>290</v>
      </c>
      <c r="G615" s="114">
        <f>'Sq. Ft. Area Individual Files'!C513</f>
        <v>0</v>
      </c>
    </row>
    <row r="616" spans="1:10" x14ac:dyDescent="0.3">
      <c r="A616" s="397" t="s">
        <v>260</v>
      </c>
      <c r="B616" s="395" t="s">
        <v>268</v>
      </c>
      <c r="C616" s="395" t="s">
        <v>269</v>
      </c>
      <c r="D616" s="395" t="s">
        <v>262</v>
      </c>
      <c r="E616" s="395" t="s">
        <v>291</v>
      </c>
      <c r="F616" s="395" t="s">
        <v>292</v>
      </c>
      <c r="G616" s="397" t="s">
        <v>264</v>
      </c>
      <c r="H616" s="399" t="s">
        <v>293</v>
      </c>
      <c r="I616" s="399"/>
      <c r="J616" s="399"/>
    </row>
    <row r="617" spans="1:10" ht="25.5" x14ac:dyDescent="0.3">
      <c r="A617" s="398"/>
      <c r="B617" s="396"/>
      <c r="C617" s="396"/>
      <c r="D617" s="396"/>
      <c r="E617" s="396"/>
      <c r="F617" s="396"/>
      <c r="G617" s="398"/>
      <c r="H617" s="118" t="s">
        <v>294</v>
      </c>
      <c r="I617" s="118" t="s">
        <v>295</v>
      </c>
      <c r="J617" s="118" t="s">
        <v>296</v>
      </c>
    </row>
    <row r="618" spans="1:10" x14ac:dyDescent="0.3">
      <c r="A618" s="89"/>
      <c r="B618" s="90" t="str">
        <f>IF(A618="","",VLOOKUP(A618,'Fixture List Individual Files'!$B$14:$F$63,2,FALSE))</f>
        <v/>
      </c>
      <c r="C618" s="91"/>
      <c r="D618" s="92" t="str">
        <f>IF(A618="","",VLOOKUP(A618,'Fixture List Individual Files'!$B$14:$F$63,3,FALSE))</f>
        <v/>
      </c>
      <c r="E618" s="92" t="str">
        <f>IF(D618="","",C618*D618)</f>
        <v/>
      </c>
      <c r="F618" s="93" t="str">
        <f>IF(A618="","",VLOOKUP(A618,'Fixture List Individual Files'!$B$14:$F$63,4,FALSE))</f>
        <v/>
      </c>
      <c r="G618" s="94" t="str">
        <f>IF(A618="","",VLOOKUP(A618,'Fixture List Individual Files'!$B$14:$F$63,5,FALSE))</f>
        <v/>
      </c>
      <c r="H618" s="95" t="str">
        <f t="shared" ref="H618:H653" si="77">IF(AND(F618="Yes",Facility_Type="Commercial"),(SFE_Commercial-SFBASE_Commercial)*E618/1000*$J$614,IF(AND(F618="Yes",Facility_Type="Industrial",G618="Non-High Bay"),(SFE_Industrial-SFBASE_Industrial)*E618/1000*$J$614,IF(AND(F618="Yes",Facility_Type="Schools &amp; Government",G618="Non-High Bay"),((SFE_SG-SFBASE_SG)*E618/1000*$J$614),"")))</f>
        <v/>
      </c>
      <c r="I618" s="96" t="str">
        <f t="shared" ref="I618:I653" si="78">IF(AND(F618="Yes",Facility_Type="Commercial"),(SFE_Commercial-SFBASE_Commercial)*E618/1000*$J$613,IF(AND(F618="Yes",Facility_Type="Industrial",G618="Non-High Bay"),(SFE_Industrial-SFBASE_Industrial)*E618/1000*$J$613,IF(AND(F618="Yes",Facility_Type="Schools &amp; Government",G618="Non-High Bay"),((SFE_SG-SFBASE_SG)*E618/1000*$J$613),"")))</f>
        <v/>
      </c>
      <c r="J618" s="96" t="str">
        <f t="shared" ref="J618:J653" si="79">IFERROR(I618*EUL_for_NLC,"")</f>
        <v/>
      </c>
    </row>
    <row r="619" spans="1:10" x14ac:dyDescent="0.3">
      <c r="A619" s="89"/>
      <c r="B619" s="90" t="str">
        <f>IF(A619="","",VLOOKUP(A619,'Fixture List Individual Files'!$B$14:$F$63,2,FALSE))</f>
        <v/>
      </c>
      <c r="C619" s="91"/>
      <c r="D619" s="92" t="str">
        <f>IF(A619="","",VLOOKUP(A619,'Fixture List Individual Files'!$B$14:$F$63,3,FALSE))</f>
        <v/>
      </c>
      <c r="E619" s="92" t="str">
        <f t="shared" ref="E619:E653" si="80">IF(D619="","",C619*D619)</f>
        <v/>
      </c>
      <c r="F619" s="93" t="str">
        <f>IF(A619="","",VLOOKUP(A619,'Fixture List Individual Files'!$B$14:$F$63,4,FALSE))</f>
        <v/>
      </c>
      <c r="G619" s="94" t="str">
        <f>IF(A619="","",VLOOKUP(A619,'Fixture List Individual Files'!$B$14:$F$63,5,FALSE))</f>
        <v/>
      </c>
      <c r="H619" s="95" t="str">
        <f t="shared" si="77"/>
        <v/>
      </c>
      <c r="I619" s="96" t="str">
        <f t="shared" si="78"/>
        <v/>
      </c>
      <c r="J619" s="96" t="str">
        <f t="shared" si="79"/>
        <v/>
      </c>
    </row>
    <row r="620" spans="1:10" x14ac:dyDescent="0.3">
      <c r="A620" s="89"/>
      <c r="B620" s="90" t="str">
        <f>IF(A620="","",VLOOKUP(A620,'Fixture List Individual Files'!$B$14:$F$63,2,FALSE))</f>
        <v/>
      </c>
      <c r="C620" s="91"/>
      <c r="D620" s="92" t="str">
        <f>IF(A620="","",VLOOKUP(A620,'Fixture List Individual Files'!$B$14:$F$63,3,FALSE))</f>
        <v/>
      </c>
      <c r="E620" s="92" t="str">
        <f t="shared" si="80"/>
        <v/>
      </c>
      <c r="F620" s="93" t="str">
        <f>IF(A620="","",VLOOKUP(A620,'Fixture List Individual Files'!$B$14:$F$63,4,FALSE))</f>
        <v/>
      </c>
      <c r="G620" s="94" t="str">
        <f>IF(A620="","",VLOOKUP(A620,'Fixture List Individual Files'!$B$14:$F$63,5,FALSE))</f>
        <v/>
      </c>
      <c r="H620" s="95" t="str">
        <f t="shared" si="77"/>
        <v/>
      </c>
      <c r="I620" s="96" t="str">
        <f t="shared" si="78"/>
        <v/>
      </c>
      <c r="J620" s="96" t="str">
        <f t="shared" si="79"/>
        <v/>
      </c>
    </row>
    <row r="621" spans="1:10" x14ac:dyDescent="0.3">
      <c r="A621" s="89"/>
      <c r="B621" s="90" t="str">
        <f>IF(A621="","",VLOOKUP(A621,'Fixture List Individual Files'!$B$14:$F$63,2,FALSE))</f>
        <v/>
      </c>
      <c r="C621" s="91"/>
      <c r="D621" s="92" t="str">
        <f>IF(A621="","",VLOOKUP(A621,'Fixture List Individual Files'!$B$14:$F$63,3,FALSE))</f>
        <v/>
      </c>
      <c r="E621" s="92" t="str">
        <f t="shared" si="80"/>
        <v/>
      </c>
      <c r="F621" s="93" t="str">
        <f>IF(A621="","",VLOOKUP(A621,'Fixture List Individual Files'!$B$14:$F$63,4,FALSE))</f>
        <v/>
      </c>
      <c r="G621" s="94" t="str">
        <f>IF(A621="","",VLOOKUP(A621,'Fixture List Individual Files'!$B$14:$F$63,5,FALSE))</f>
        <v/>
      </c>
      <c r="H621" s="95" t="str">
        <f t="shared" si="77"/>
        <v/>
      </c>
      <c r="I621" s="96" t="str">
        <f t="shared" si="78"/>
        <v/>
      </c>
      <c r="J621" s="96" t="str">
        <f t="shared" si="79"/>
        <v/>
      </c>
    </row>
    <row r="622" spans="1:10" x14ac:dyDescent="0.3">
      <c r="A622" s="89"/>
      <c r="B622" s="90" t="str">
        <f>IF(A622="","",VLOOKUP(A622,'Fixture List Individual Files'!$B$14:$F$63,2,FALSE))</f>
        <v/>
      </c>
      <c r="C622" s="91"/>
      <c r="D622" s="92" t="str">
        <f>IF(A622="","",VLOOKUP(A622,'Fixture List Individual Files'!$B$14:$F$63,3,FALSE))</f>
        <v/>
      </c>
      <c r="E622" s="92" t="str">
        <f t="shared" si="80"/>
        <v/>
      </c>
      <c r="F622" s="93" t="str">
        <f>IF(A622="","",VLOOKUP(A622,'Fixture List Individual Files'!$B$14:$F$63,4,FALSE))</f>
        <v/>
      </c>
      <c r="G622" s="94" t="str">
        <f>IF(A622="","",VLOOKUP(A622,'Fixture List Individual Files'!$B$14:$F$63,5,FALSE))</f>
        <v/>
      </c>
      <c r="H622" s="95" t="str">
        <f t="shared" si="77"/>
        <v/>
      </c>
      <c r="I622" s="96" t="str">
        <f t="shared" si="78"/>
        <v/>
      </c>
      <c r="J622" s="96" t="str">
        <f t="shared" si="79"/>
        <v/>
      </c>
    </row>
    <row r="623" spans="1:10" x14ac:dyDescent="0.3">
      <c r="A623" s="89"/>
      <c r="B623" s="90" t="str">
        <f>IF(A623="","",VLOOKUP(A623,'Fixture List Individual Files'!$B$14:$F$63,2,FALSE))</f>
        <v/>
      </c>
      <c r="C623" s="91"/>
      <c r="D623" s="92" t="str">
        <f>IF(A623="","",VLOOKUP(A623,'Fixture List Individual Files'!$B$14:$F$63,3,FALSE))</f>
        <v/>
      </c>
      <c r="E623" s="92" t="str">
        <f t="shared" si="80"/>
        <v/>
      </c>
      <c r="F623" s="93" t="str">
        <f>IF(A623="","",VLOOKUP(A623,'Fixture List Individual Files'!$B$14:$F$63,4,FALSE))</f>
        <v/>
      </c>
      <c r="G623" s="94" t="str">
        <f>IF(A623="","",VLOOKUP(A623,'Fixture List Individual Files'!$B$14:$F$63,5,FALSE))</f>
        <v/>
      </c>
      <c r="H623" s="95" t="str">
        <f t="shared" si="77"/>
        <v/>
      </c>
      <c r="I623" s="96" t="str">
        <f t="shared" si="78"/>
        <v/>
      </c>
      <c r="J623" s="96" t="str">
        <f t="shared" si="79"/>
        <v/>
      </c>
    </row>
    <row r="624" spans="1:10" x14ac:dyDescent="0.3">
      <c r="A624" s="89"/>
      <c r="B624" s="90" t="str">
        <f>IF(A624="","",VLOOKUP(A624,'Fixture List Individual Files'!$B$14:$F$63,2,FALSE))</f>
        <v/>
      </c>
      <c r="C624" s="91"/>
      <c r="D624" s="92" t="str">
        <f>IF(A624="","",VLOOKUP(A624,'Fixture List Individual Files'!$B$14:$F$63,3,FALSE))</f>
        <v/>
      </c>
      <c r="E624" s="92" t="str">
        <f t="shared" si="80"/>
        <v/>
      </c>
      <c r="F624" s="93" t="str">
        <f>IF(A624="","",VLOOKUP(A624,'Fixture List Individual Files'!$B$14:$F$63,4,FALSE))</f>
        <v/>
      </c>
      <c r="G624" s="94" t="str">
        <f>IF(A624="","",VLOOKUP(A624,'Fixture List Individual Files'!$B$14:$F$63,5,FALSE))</f>
        <v/>
      </c>
      <c r="H624" s="95" t="str">
        <f t="shared" si="77"/>
        <v/>
      </c>
      <c r="I624" s="96" t="str">
        <f t="shared" si="78"/>
        <v/>
      </c>
      <c r="J624" s="96" t="str">
        <f t="shared" si="79"/>
        <v/>
      </c>
    </row>
    <row r="625" spans="1:10" x14ac:dyDescent="0.3">
      <c r="A625" s="89"/>
      <c r="B625" s="90" t="str">
        <f>IF(A625="","",VLOOKUP(A625,'Fixture List Individual Files'!$B$14:$F$63,2,FALSE))</f>
        <v/>
      </c>
      <c r="C625" s="91"/>
      <c r="D625" s="92" t="str">
        <f>IF(A625="","",VLOOKUP(A625,'Fixture List Individual Files'!$B$14:$F$63,3,FALSE))</f>
        <v/>
      </c>
      <c r="E625" s="92" t="str">
        <f t="shared" si="80"/>
        <v/>
      </c>
      <c r="F625" s="93" t="str">
        <f>IF(A625="","",VLOOKUP(A625,'Fixture List Individual Files'!$B$14:$F$63,4,FALSE))</f>
        <v/>
      </c>
      <c r="G625" s="94" t="str">
        <f>IF(A625="","",VLOOKUP(A625,'Fixture List Individual Files'!$B$14:$F$63,5,FALSE))</f>
        <v/>
      </c>
      <c r="H625" s="95" t="str">
        <f t="shared" si="77"/>
        <v/>
      </c>
      <c r="I625" s="96" t="str">
        <f t="shared" si="78"/>
        <v/>
      </c>
      <c r="J625" s="96" t="str">
        <f t="shared" si="79"/>
        <v/>
      </c>
    </row>
    <row r="626" spans="1:10" x14ac:dyDescent="0.3">
      <c r="A626" s="89"/>
      <c r="B626" s="90" t="str">
        <f>IF(A626="","",VLOOKUP(A626,'Fixture List Individual Files'!$B$14:$F$63,2,FALSE))</f>
        <v/>
      </c>
      <c r="C626" s="91"/>
      <c r="D626" s="92" t="str">
        <f>IF(A626="","",VLOOKUP(A626,'Fixture List Individual Files'!$B$14:$F$63,3,FALSE))</f>
        <v/>
      </c>
      <c r="E626" s="92" t="str">
        <f t="shared" si="80"/>
        <v/>
      </c>
      <c r="F626" s="93" t="str">
        <f>IF(A626="","",VLOOKUP(A626,'Fixture List Individual Files'!$B$14:$F$63,4,FALSE))</f>
        <v/>
      </c>
      <c r="G626" s="94" t="str">
        <f>IF(A626="","",VLOOKUP(A626,'Fixture List Individual Files'!$B$14:$F$63,5,FALSE))</f>
        <v/>
      </c>
      <c r="H626" s="95" t="str">
        <f t="shared" si="77"/>
        <v/>
      </c>
      <c r="I626" s="96" t="str">
        <f t="shared" si="78"/>
        <v/>
      </c>
      <c r="J626" s="96" t="str">
        <f t="shared" si="79"/>
        <v/>
      </c>
    </row>
    <row r="627" spans="1:10" x14ac:dyDescent="0.3">
      <c r="A627" s="89"/>
      <c r="B627" s="90" t="str">
        <f>IF(A627="","",VLOOKUP(A627,'Fixture List Individual Files'!$B$14:$F$63,2,FALSE))</f>
        <v/>
      </c>
      <c r="C627" s="91"/>
      <c r="D627" s="92" t="str">
        <f>IF(A627="","",VLOOKUP(A627,'Fixture List Individual Files'!$B$14:$F$63,3,FALSE))</f>
        <v/>
      </c>
      <c r="E627" s="92" t="str">
        <f t="shared" si="80"/>
        <v/>
      </c>
      <c r="F627" s="93" t="str">
        <f>IF(A627="","",VLOOKUP(A627,'Fixture List Individual Files'!$B$14:$F$63,4,FALSE))</f>
        <v/>
      </c>
      <c r="G627" s="94" t="str">
        <f>IF(A627="","",VLOOKUP(A627,'Fixture List Individual Files'!$B$14:$F$63,5,FALSE))</f>
        <v/>
      </c>
      <c r="H627" s="95" t="str">
        <f t="shared" si="77"/>
        <v/>
      </c>
      <c r="I627" s="96" t="str">
        <f t="shared" si="78"/>
        <v/>
      </c>
      <c r="J627" s="96" t="str">
        <f t="shared" si="79"/>
        <v/>
      </c>
    </row>
    <row r="628" spans="1:10" x14ac:dyDescent="0.3">
      <c r="A628" s="89"/>
      <c r="B628" s="90" t="str">
        <f>IF(A628="","",VLOOKUP(A628,'Fixture List Individual Files'!$B$14:$F$63,2,FALSE))</f>
        <v/>
      </c>
      <c r="C628" s="91"/>
      <c r="D628" s="92" t="str">
        <f>IF(A628="","",VLOOKUP(A628,'Fixture List Individual Files'!$B$14:$F$63,3,FALSE))</f>
        <v/>
      </c>
      <c r="E628" s="92" t="str">
        <f t="shared" si="80"/>
        <v/>
      </c>
      <c r="F628" s="93" t="str">
        <f>IF(A628="","",VLOOKUP(A628,'Fixture List Individual Files'!$B$14:$F$63,4,FALSE))</f>
        <v/>
      </c>
      <c r="G628" s="94" t="str">
        <f>IF(A628="","",VLOOKUP(A628,'Fixture List Individual Files'!$B$14:$F$63,5,FALSE))</f>
        <v/>
      </c>
      <c r="H628" s="95" t="str">
        <f t="shared" si="77"/>
        <v/>
      </c>
      <c r="I628" s="96" t="str">
        <f t="shared" si="78"/>
        <v/>
      </c>
      <c r="J628" s="96" t="str">
        <f t="shared" si="79"/>
        <v/>
      </c>
    </row>
    <row r="629" spans="1:10" x14ac:dyDescent="0.3">
      <c r="A629" s="89"/>
      <c r="B629" s="90" t="str">
        <f>IF(A629="","",VLOOKUP(A629,'Fixture List Individual Files'!$B$14:$F$63,2,FALSE))</f>
        <v/>
      </c>
      <c r="C629" s="91"/>
      <c r="D629" s="92" t="str">
        <f>IF(A629="","",VLOOKUP(A629,'Fixture List Individual Files'!$B$14:$F$63,3,FALSE))</f>
        <v/>
      </c>
      <c r="E629" s="92" t="str">
        <f t="shared" si="80"/>
        <v/>
      </c>
      <c r="F629" s="93" t="str">
        <f>IF(A629="","",VLOOKUP(A629,'Fixture List Individual Files'!$B$14:$F$63,4,FALSE))</f>
        <v/>
      </c>
      <c r="G629" s="94" t="str">
        <f>IF(A629="","",VLOOKUP(A629,'Fixture List Individual Files'!$B$14:$F$63,5,FALSE))</f>
        <v/>
      </c>
      <c r="H629" s="95" t="str">
        <f t="shared" si="77"/>
        <v/>
      </c>
      <c r="I629" s="96" t="str">
        <f t="shared" si="78"/>
        <v/>
      </c>
      <c r="J629" s="96" t="str">
        <f t="shared" si="79"/>
        <v/>
      </c>
    </row>
    <row r="630" spans="1:10" x14ac:dyDescent="0.3">
      <c r="A630" s="89"/>
      <c r="B630" s="90" t="str">
        <f>IF(A630="","",VLOOKUP(A630,'Fixture List Individual Files'!$B$14:$F$63,2,FALSE))</f>
        <v/>
      </c>
      <c r="C630" s="91"/>
      <c r="D630" s="92" t="str">
        <f>IF(A630="","",VLOOKUP(A630,'Fixture List Individual Files'!$B$14:$F$63,3,FALSE))</f>
        <v/>
      </c>
      <c r="E630" s="92" t="str">
        <f t="shared" si="80"/>
        <v/>
      </c>
      <c r="F630" s="93" t="str">
        <f>IF(A630="","",VLOOKUP(A630,'Fixture List Individual Files'!$B$14:$F$63,4,FALSE))</f>
        <v/>
      </c>
      <c r="G630" s="94" t="str">
        <f>IF(A630="","",VLOOKUP(A630,'Fixture List Individual Files'!$B$14:$F$63,5,FALSE))</f>
        <v/>
      </c>
      <c r="H630" s="95" t="str">
        <f t="shared" si="77"/>
        <v/>
      </c>
      <c r="I630" s="96" t="str">
        <f t="shared" si="78"/>
        <v/>
      </c>
      <c r="J630" s="96" t="str">
        <f t="shared" si="79"/>
        <v/>
      </c>
    </row>
    <row r="631" spans="1:10" x14ac:dyDescent="0.3">
      <c r="A631" s="89"/>
      <c r="B631" s="90" t="str">
        <f>IF(A631="","",VLOOKUP(A631,'Fixture List Individual Files'!$B$14:$F$63,2,FALSE))</f>
        <v/>
      </c>
      <c r="C631" s="91"/>
      <c r="D631" s="92" t="str">
        <f>IF(A631="","",VLOOKUP(A631,'Fixture List Individual Files'!$B$14:$F$63,3,FALSE))</f>
        <v/>
      </c>
      <c r="E631" s="92" t="str">
        <f t="shared" si="80"/>
        <v/>
      </c>
      <c r="F631" s="93" t="str">
        <f>IF(A631="","",VLOOKUP(A631,'Fixture List Individual Files'!$B$14:$F$63,4,FALSE))</f>
        <v/>
      </c>
      <c r="G631" s="94" t="str">
        <f>IF(A631="","",VLOOKUP(A631,'Fixture List Individual Files'!$B$14:$F$63,5,FALSE))</f>
        <v/>
      </c>
      <c r="H631" s="95" t="str">
        <f t="shared" si="77"/>
        <v/>
      </c>
      <c r="I631" s="96" t="str">
        <f t="shared" si="78"/>
        <v/>
      </c>
      <c r="J631" s="96" t="str">
        <f t="shared" si="79"/>
        <v/>
      </c>
    </row>
    <row r="632" spans="1:10" x14ac:dyDescent="0.3">
      <c r="A632" s="89"/>
      <c r="B632" s="90" t="str">
        <f>IF(A632="","",VLOOKUP(A632,'Fixture List Individual Files'!$B$14:$F$63,2,FALSE))</f>
        <v/>
      </c>
      <c r="C632" s="91"/>
      <c r="D632" s="92" t="str">
        <f>IF(A632="","",VLOOKUP(A632,'Fixture List Individual Files'!$B$14:$F$63,3,FALSE))</f>
        <v/>
      </c>
      <c r="E632" s="92" t="str">
        <f t="shared" si="80"/>
        <v/>
      </c>
      <c r="F632" s="93" t="str">
        <f>IF(A632="","",VLOOKUP(A632,'Fixture List Individual Files'!$B$14:$F$63,4,FALSE))</f>
        <v/>
      </c>
      <c r="G632" s="94" t="str">
        <f>IF(A632="","",VLOOKUP(A632,'Fixture List Individual Files'!$B$14:$F$63,5,FALSE))</f>
        <v/>
      </c>
      <c r="H632" s="95" t="str">
        <f t="shared" si="77"/>
        <v/>
      </c>
      <c r="I632" s="96" t="str">
        <f t="shared" si="78"/>
        <v/>
      </c>
      <c r="J632" s="96" t="str">
        <f t="shared" si="79"/>
        <v/>
      </c>
    </row>
    <row r="633" spans="1:10" x14ac:dyDescent="0.3">
      <c r="A633" s="89"/>
      <c r="B633" s="90" t="str">
        <f>IF(A633="","",VLOOKUP(A633,'Fixture List Individual Files'!$B$14:$F$63,2,FALSE))</f>
        <v/>
      </c>
      <c r="C633" s="91"/>
      <c r="D633" s="92" t="str">
        <f>IF(A633="","",VLOOKUP(A633,'Fixture List Individual Files'!$B$14:$F$63,3,FALSE))</f>
        <v/>
      </c>
      <c r="E633" s="92" t="str">
        <f t="shared" si="80"/>
        <v/>
      </c>
      <c r="F633" s="93" t="str">
        <f>IF(A633="","",VLOOKUP(A633,'Fixture List Individual Files'!$B$14:$F$63,4,FALSE))</f>
        <v/>
      </c>
      <c r="G633" s="94" t="str">
        <f>IF(A633="","",VLOOKUP(A633,'Fixture List Individual Files'!$B$14:$F$63,5,FALSE))</f>
        <v/>
      </c>
      <c r="H633" s="95" t="str">
        <f t="shared" si="77"/>
        <v/>
      </c>
      <c r="I633" s="96" t="str">
        <f t="shared" si="78"/>
        <v/>
      </c>
      <c r="J633" s="96" t="str">
        <f t="shared" si="79"/>
        <v/>
      </c>
    </row>
    <row r="634" spans="1:10" x14ac:dyDescent="0.3">
      <c r="A634" s="89"/>
      <c r="B634" s="90" t="str">
        <f>IF(A634="","",VLOOKUP(A634,'Fixture List Individual Files'!$B$14:$F$63,2,FALSE))</f>
        <v/>
      </c>
      <c r="C634" s="91"/>
      <c r="D634" s="92" t="str">
        <f>IF(A634="","",VLOOKUP(A634,'Fixture List Individual Files'!$B$14:$F$63,3,FALSE))</f>
        <v/>
      </c>
      <c r="E634" s="92" t="str">
        <f t="shared" si="80"/>
        <v/>
      </c>
      <c r="F634" s="93" t="str">
        <f>IF(A634="","",VLOOKUP(A634,'Fixture List Individual Files'!$B$14:$F$63,4,FALSE))</f>
        <v/>
      </c>
      <c r="G634" s="94" t="str">
        <f>IF(A634="","",VLOOKUP(A634,'Fixture List Individual Files'!$B$14:$F$63,5,FALSE))</f>
        <v/>
      </c>
      <c r="H634" s="95" t="str">
        <f t="shared" si="77"/>
        <v/>
      </c>
      <c r="I634" s="96" t="str">
        <f t="shared" si="78"/>
        <v/>
      </c>
      <c r="J634" s="96" t="str">
        <f t="shared" si="79"/>
        <v/>
      </c>
    </row>
    <row r="635" spans="1:10" x14ac:dyDescent="0.3">
      <c r="A635" s="89"/>
      <c r="B635" s="90" t="str">
        <f>IF(A635="","",VLOOKUP(A635,'Fixture List Individual Files'!$B$14:$F$63,2,FALSE))</f>
        <v/>
      </c>
      <c r="C635" s="91"/>
      <c r="D635" s="92" t="str">
        <f>IF(A635="","",VLOOKUP(A635,'Fixture List Individual Files'!$B$14:$F$63,3,FALSE))</f>
        <v/>
      </c>
      <c r="E635" s="92" t="str">
        <f t="shared" si="80"/>
        <v/>
      </c>
      <c r="F635" s="93" t="str">
        <f>IF(A635="","",VLOOKUP(A635,'Fixture List Individual Files'!$B$14:$F$63,4,FALSE))</f>
        <v/>
      </c>
      <c r="G635" s="94" t="str">
        <f>IF(A635="","",VLOOKUP(A635,'Fixture List Individual Files'!$B$14:$F$63,5,FALSE))</f>
        <v/>
      </c>
      <c r="H635" s="95" t="str">
        <f t="shared" si="77"/>
        <v/>
      </c>
      <c r="I635" s="96" t="str">
        <f t="shared" si="78"/>
        <v/>
      </c>
      <c r="J635" s="96" t="str">
        <f t="shared" si="79"/>
        <v/>
      </c>
    </row>
    <row r="636" spans="1:10" x14ac:dyDescent="0.3">
      <c r="A636" s="89"/>
      <c r="B636" s="90" t="str">
        <f>IF(A636="","",VLOOKUP(A636,'Fixture List Individual Files'!$B$14:$F$63,2,FALSE))</f>
        <v/>
      </c>
      <c r="C636" s="91"/>
      <c r="D636" s="92" t="str">
        <f>IF(A636="","",VLOOKUP(A636,'Fixture List Individual Files'!$B$14:$F$63,3,FALSE))</f>
        <v/>
      </c>
      <c r="E636" s="92" t="str">
        <f t="shared" si="80"/>
        <v/>
      </c>
      <c r="F636" s="93" t="str">
        <f>IF(A636="","",VLOOKUP(A636,'Fixture List Individual Files'!$B$14:$F$63,4,FALSE))</f>
        <v/>
      </c>
      <c r="G636" s="94" t="str">
        <f>IF(A636="","",VLOOKUP(A636,'Fixture List Individual Files'!$B$14:$F$63,5,FALSE))</f>
        <v/>
      </c>
      <c r="H636" s="95" t="str">
        <f t="shared" si="77"/>
        <v/>
      </c>
      <c r="I636" s="96" t="str">
        <f t="shared" si="78"/>
        <v/>
      </c>
      <c r="J636" s="96" t="str">
        <f t="shared" si="79"/>
        <v/>
      </c>
    </row>
    <row r="637" spans="1:10" x14ac:dyDescent="0.3">
      <c r="A637" s="89"/>
      <c r="B637" s="90" t="str">
        <f>IF(A637="","",VLOOKUP(A637,'Fixture List Individual Files'!$B$14:$F$63,2,FALSE))</f>
        <v/>
      </c>
      <c r="C637" s="91"/>
      <c r="D637" s="92" t="str">
        <f>IF(A637="","",VLOOKUP(A637,'Fixture List Individual Files'!$B$14:$F$63,3,FALSE))</f>
        <v/>
      </c>
      <c r="E637" s="92" t="str">
        <f t="shared" si="80"/>
        <v/>
      </c>
      <c r="F637" s="93" t="str">
        <f>IF(A637="","",VLOOKUP(A637,'Fixture List Individual Files'!$B$14:$F$63,4,FALSE))</f>
        <v/>
      </c>
      <c r="G637" s="94" t="str">
        <f>IF(A637="","",VLOOKUP(A637,'Fixture List Individual Files'!$B$14:$F$63,5,FALSE))</f>
        <v/>
      </c>
      <c r="H637" s="95" t="str">
        <f t="shared" si="77"/>
        <v/>
      </c>
      <c r="I637" s="96" t="str">
        <f t="shared" si="78"/>
        <v/>
      </c>
      <c r="J637" s="96" t="str">
        <f t="shared" si="79"/>
        <v/>
      </c>
    </row>
    <row r="638" spans="1:10" x14ac:dyDescent="0.3">
      <c r="A638" s="89"/>
      <c r="B638" s="90" t="str">
        <f>IF(A638="","",VLOOKUP(A638,'Fixture List Individual Files'!$B$14:$F$63,2,FALSE))</f>
        <v/>
      </c>
      <c r="C638" s="91"/>
      <c r="D638" s="92" t="str">
        <f>IF(A638="","",VLOOKUP(A638,'Fixture List Individual Files'!$B$14:$F$63,3,FALSE))</f>
        <v/>
      </c>
      <c r="E638" s="92" t="str">
        <f t="shared" si="80"/>
        <v/>
      </c>
      <c r="F638" s="93" t="str">
        <f>IF(A638="","",VLOOKUP(A638,'Fixture List Individual Files'!$B$14:$F$63,4,FALSE))</f>
        <v/>
      </c>
      <c r="G638" s="94" t="str">
        <f>IF(A638="","",VLOOKUP(A638,'Fixture List Individual Files'!$B$14:$F$63,5,FALSE))</f>
        <v/>
      </c>
      <c r="H638" s="95" t="str">
        <f t="shared" si="77"/>
        <v/>
      </c>
      <c r="I638" s="96" t="str">
        <f t="shared" si="78"/>
        <v/>
      </c>
      <c r="J638" s="96" t="str">
        <f t="shared" si="79"/>
        <v/>
      </c>
    </row>
    <row r="639" spans="1:10" x14ac:dyDescent="0.3">
      <c r="A639" s="89"/>
      <c r="B639" s="90" t="str">
        <f>IF(A639="","",VLOOKUP(A639,'Fixture List Individual Files'!$B$14:$F$63,2,FALSE))</f>
        <v/>
      </c>
      <c r="C639" s="91"/>
      <c r="D639" s="92" t="str">
        <f>IF(A639="","",VLOOKUP(A639,'Fixture List Individual Files'!$B$14:$F$63,3,FALSE))</f>
        <v/>
      </c>
      <c r="E639" s="92" t="str">
        <f t="shared" si="80"/>
        <v/>
      </c>
      <c r="F639" s="93" t="str">
        <f>IF(A639="","",VLOOKUP(A639,'Fixture List Individual Files'!$B$14:$F$63,4,FALSE))</f>
        <v/>
      </c>
      <c r="G639" s="94" t="str">
        <f>IF(A639="","",VLOOKUP(A639,'Fixture List Individual Files'!$B$14:$F$63,5,FALSE))</f>
        <v/>
      </c>
      <c r="H639" s="95" t="str">
        <f t="shared" si="77"/>
        <v/>
      </c>
      <c r="I639" s="96" t="str">
        <f t="shared" si="78"/>
        <v/>
      </c>
      <c r="J639" s="96" t="str">
        <f t="shared" si="79"/>
        <v/>
      </c>
    </row>
    <row r="640" spans="1:10" x14ac:dyDescent="0.3">
      <c r="A640" s="89"/>
      <c r="B640" s="90" t="str">
        <f>IF(A640="","",VLOOKUP(A640,'Fixture List Individual Files'!$B$14:$F$63,2,FALSE))</f>
        <v/>
      </c>
      <c r="C640" s="91"/>
      <c r="D640" s="92" t="str">
        <f>IF(A640="","",VLOOKUP(A640,'Fixture List Individual Files'!$B$14:$F$63,3,FALSE))</f>
        <v/>
      </c>
      <c r="E640" s="92" t="str">
        <f t="shared" si="80"/>
        <v/>
      </c>
      <c r="F640" s="93" t="str">
        <f>IF(A640="","",VLOOKUP(A640,'Fixture List Individual Files'!$B$14:$F$63,4,FALSE))</f>
        <v/>
      </c>
      <c r="G640" s="94" t="str">
        <f>IF(A640="","",VLOOKUP(A640,'Fixture List Individual Files'!$B$14:$F$63,5,FALSE))</f>
        <v/>
      </c>
      <c r="H640" s="95" t="str">
        <f t="shared" si="77"/>
        <v/>
      </c>
      <c r="I640" s="96" t="str">
        <f t="shared" si="78"/>
        <v/>
      </c>
      <c r="J640" s="96" t="str">
        <f t="shared" si="79"/>
        <v/>
      </c>
    </row>
    <row r="641" spans="1:10" x14ac:dyDescent="0.3">
      <c r="A641" s="89"/>
      <c r="B641" s="90" t="str">
        <f>IF(A641="","",VLOOKUP(A641,'Fixture List Individual Files'!$B$14:$F$63,2,FALSE))</f>
        <v/>
      </c>
      <c r="C641" s="91"/>
      <c r="D641" s="92" t="str">
        <f>IF(A641="","",VLOOKUP(A641,'Fixture List Individual Files'!$B$14:$F$63,3,FALSE))</f>
        <v/>
      </c>
      <c r="E641" s="92" t="str">
        <f t="shared" si="80"/>
        <v/>
      </c>
      <c r="F641" s="93" t="str">
        <f>IF(A641="","",VLOOKUP(A641,'Fixture List Individual Files'!$B$14:$F$63,4,FALSE))</f>
        <v/>
      </c>
      <c r="G641" s="94" t="str">
        <f>IF(A641="","",VLOOKUP(A641,'Fixture List Individual Files'!$B$14:$F$63,5,FALSE))</f>
        <v/>
      </c>
      <c r="H641" s="95" t="str">
        <f t="shared" si="77"/>
        <v/>
      </c>
      <c r="I641" s="96" t="str">
        <f t="shared" si="78"/>
        <v/>
      </c>
      <c r="J641" s="96" t="str">
        <f t="shared" si="79"/>
        <v/>
      </c>
    </row>
    <row r="642" spans="1:10" x14ac:dyDescent="0.3">
      <c r="A642" s="89"/>
      <c r="B642" s="90" t="str">
        <f>IF(A642="","",VLOOKUP(A642,'Fixture List Individual Files'!$B$14:$F$63,2,FALSE))</f>
        <v/>
      </c>
      <c r="C642" s="91"/>
      <c r="D642" s="92" t="str">
        <f>IF(A642="","",VLOOKUP(A642,'Fixture List Individual Files'!$B$14:$F$63,3,FALSE))</f>
        <v/>
      </c>
      <c r="E642" s="92" t="str">
        <f t="shared" si="80"/>
        <v/>
      </c>
      <c r="F642" s="93" t="str">
        <f>IF(A642="","",VLOOKUP(A642,'Fixture List Individual Files'!$B$14:$F$63,4,FALSE))</f>
        <v/>
      </c>
      <c r="G642" s="94" t="str">
        <f>IF(A642="","",VLOOKUP(A642,'Fixture List Individual Files'!$B$14:$F$63,5,FALSE))</f>
        <v/>
      </c>
      <c r="H642" s="95" t="str">
        <f t="shared" si="77"/>
        <v/>
      </c>
      <c r="I642" s="96" t="str">
        <f t="shared" si="78"/>
        <v/>
      </c>
      <c r="J642" s="96" t="str">
        <f t="shared" si="79"/>
        <v/>
      </c>
    </row>
    <row r="643" spans="1:10" x14ac:dyDescent="0.3">
      <c r="A643" s="89"/>
      <c r="B643" s="90" t="str">
        <f>IF(A643="","",VLOOKUP(A643,'Fixture List Individual Files'!$B$14:$F$63,2,FALSE))</f>
        <v/>
      </c>
      <c r="C643" s="91"/>
      <c r="D643" s="92" t="str">
        <f>IF(A643="","",VLOOKUP(A643,'Fixture List Individual Files'!$B$14:$F$63,3,FALSE))</f>
        <v/>
      </c>
      <c r="E643" s="92" t="str">
        <f t="shared" si="80"/>
        <v/>
      </c>
      <c r="F643" s="93" t="str">
        <f>IF(A643="","",VLOOKUP(A643,'Fixture List Individual Files'!$B$14:$F$63,4,FALSE))</f>
        <v/>
      </c>
      <c r="G643" s="94" t="str">
        <f>IF(A643="","",VLOOKUP(A643,'Fixture List Individual Files'!$B$14:$F$63,5,FALSE))</f>
        <v/>
      </c>
      <c r="H643" s="95" t="str">
        <f t="shared" si="77"/>
        <v/>
      </c>
      <c r="I643" s="96" t="str">
        <f t="shared" si="78"/>
        <v/>
      </c>
      <c r="J643" s="96" t="str">
        <f t="shared" si="79"/>
        <v/>
      </c>
    </row>
    <row r="644" spans="1:10" x14ac:dyDescent="0.3">
      <c r="A644" s="89"/>
      <c r="B644" s="90" t="str">
        <f>IF(A644="","",VLOOKUP(A644,'Fixture List Individual Files'!$B$14:$F$63,2,FALSE))</f>
        <v/>
      </c>
      <c r="C644" s="91"/>
      <c r="D644" s="92" t="str">
        <f>IF(A644="","",VLOOKUP(A644,'Fixture List Individual Files'!$B$14:$F$63,3,FALSE))</f>
        <v/>
      </c>
      <c r="E644" s="92" t="str">
        <f t="shared" si="80"/>
        <v/>
      </c>
      <c r="F644" s="93" t="str">
        <f>IF(A644="","",VLOOKUP(A644,'Fixture List Individual Files'!$B$14:$F$63,4,FALSE))</f>
        <v/>
      </c>
      <c r="G644" s="94" t="str">
        <f>IF(A644="","",VLOOKUP(A644,'Fixture List Individual Files'!$B$14:$F$63,5,FALSE))</f>
        <v/>
      </c>
      <c r="H644" s="95" t="str">
        <f t="shared" si="77"/>
        <v/>
      </c>
      <c r="I644" s="96" t="str">
        <f t="shared" si="78"/>
        <v/>
      </c>
      <c r="J644" s="96" t="str">
        <f t="shared" si="79"/>
        <v/>
      </c>
    </row>
    <row r="645" spans="1:10" x14ac:dyDescent="0.3">
      <c r="A645" s="89"/>
      <c r="B645" s="90" t="str">
        <f>IF(A645="","",VLOOKUP(A645,'Fixture List Individual Files'!$B$14:$F$63,2,FALSE))</f>
        <v/>
      </c>
      <c r="C645" s="91"/>
      <c r="D645" s="92" t="str">
        <f>IF(A645="","",VLOOKUP(A645,'Fixture List Individual Files'!$B$14:$F$63,3,FALSE))</f>
        <v/>
      </c>
      <c r="E645" s="92" t="str">
        <f t="shared" si="80"/>
        <v/>
      </c>
      <c r="F645" s="93" t="str">
        <f>IF(A645="","",VLOOKUP(A645,'Fixture List Individual Files'!$B$14:$F$63,4,FALSE))</f>
        <v/>
      </c>
      <c r="G645" s="94" t="str">
        <f>IF(A645="","",VLOOKUP(A645,'Fixture List Individual Files'!$B$14:$F$63,5,FALSE))</f>
        <v/>
      </c>
      <c r="H645" s="95" t="str">
        <f t="shared" si="77"/>
        <v/>
      </c>
      <c r="I645" s="96" t="str">
        <f t="shared" si="78"/>
        <v/>
      </c>
      <c r="J645" s="96" t="str">
        <f t="shared" si="79"/>
        <v/>
      </c>
    </row>
    <row r="646" spans="1:10" x14ac:dyDescent="0.3">
      <c r="A646" s="89"/>
      <c r="B646" s="90" t="str">
        <f>IF(A646="","",VLOOKUP(A646,'Fixture List Individual Files'!$B$14:$F$63,2,FALSE))</f>
        <v/>
      </c>
      <c r="C646" s="91"/>
      <c r="D646" s="92" t="str">
        <f>IF(A646="","",VLOOKUP(A646,'Fixture List Individual Files'!$B$14:$F$63,3,FALSE))</f>
        <v/>
      </c>
      <c r="E646" s="92" t="str">
        <f t="shared" si="80"/>
        <v/>
      </c>
      <c r="F646" s="93" t="str">
        <f>IF(A646="","",VLOOKUP(A646,'Fixture List Individual Files'!$B$14:$F$63,4,FALSE))</f>
        <v/>
      </c>
      <c r="G646" s="94" t="str">
        <f>IF(A646="","",VLOOKUP(A646,'Fixture List Individual Files'!$B$14:$F$63,5,FALSE))</f>
        <v/>
      </c>
      <c r="H646" s="95" t="str">
        <f t="shared" si="77"/>
        <v/>
      </c>
      <c r="I646" s="96" t="str">
        <f t="shared" si="78"/>
        <v/>
      </c>
      <c r="J646" s="96" t="str">
        <f t="shared" si="79"/>
        <v/>
      </c>
    </row>
    <row r="647" spans="1:10" x14ac:dyDescent="0.3">
      <c r="A647" s="89"/>
      <c r="B647" s="90" t="str">
        <f>IF(A647="","",VLOOKUP(A647,'Fixture List Individual Files'!$B$14:$F$63,2,FALSE))</f>
        <v/>
      </c>
      <c r="C647" s="91"/>
      <c r="D647" s="92" t="str">
        <f>IF(A647="","",VLOOKUP(A647,'Fixture List Individual Files'!$B$14:$F$63,3,FALSE))</f>
        <v/>
      </c>
      <c r="E647" s="92" t="str">
        <f t="shared" si="80"/>
        <v/>
      </c>
      <c r="F647" s="93" t="str">
        <f>IF(A647="","",VLOOKUP(A647,'Fixture List Individual Files'!$B$14:$F$63,4,FALSE))</f>
        <v/>
      </c>
      <c r="G647" s="94" t="str">
        <f>IF(A647="","",VLOOKUP(A647,'Fixture List Individual Files'!$B$14:$F$63,5,FALSE))</f>
        <v/>
      </c>
      <c r="H647" s="95" t="str">
        <f t="shared" si="77"/>
        <v/>
      </c>
      <c r="I647" s="96" t="str">
        <f t="shared" si="78"/>
        <v/>
      </c>
      <c r="J647" s="96" t="str">
        <f t="shared" si="79"/>
        <v/>
      </c>
    </row>
    <row r="648" spans="1:10" x14ac:dyDescent="0.3">
      <c r="A648" s="89"/>
      <c r="B648" s="90" t="str">
        <f>IF(A648="","",VLOOKUP(A648,'Fixture List Individual Files'!$B$14:$F$63,2,FALSE))</f>
        <v/>
      </c>
      <c r="C648" s="91"/>
      <c r="D648" s="92" t="str">
        <f>IF(A648="","",VLOOKUP(A648,'Fixture List Individual Files'!$B$14:$F$63,3,FALSE))</f>
        <v/>
      </c>
      <c r="E648" s="92" t="str">
        <f t="shared" si="80"/>
        <v/>
      </c>
      <c r="F648" s="93" t="str">
        <f>IF(A648="","",VLOOKUP(A648,'Fixture List Individual Files'!$B$14:$F$63,4,FALSE))</f>
        <v/>
      </c>
      <c r="G648" s="94" t="str">
        <f>IF(A648="","",VLOOKUP(A648,'Fixture List Individual Files'!$B$14:$F$63,5,FALSE))</f>
        <v/>
      </c>
      <c r="H648" s="95" t="str">
        <f t="shared" si="77"/>
        <v/>
      </c>
      <c r="I648" s="96" t="str">
        <f t="shared" si="78"/>
        <v/>
      </c>
      <c r="J648" s="96" t="str">
        <f t="shared" si="79"/>
        <v/>
      </c>
    </row>
    <row r="649" spans="1:10" x14ac:dyDescent="0.3">
      <c r="A649" s="89"/>
      <c r="B649" s="90" t="str">
        <f>IF(A649="","",VLOOKUP(A649,'Fixture List Individual Files'!$B$14:$F$63,2,FALSE))</f>
        <v/>
      </c>
      <c r="C649" s="91"/>
      <c r="D649" s="92" t="str">
        <f>IF(A649="","",VLOOKUP(A649,'Fixture List Individual Files'!$B$14:$F$63,3,FALSE))</f>
        <v/>
      </c>
      <c r="E649" s="92" t="str">
        <f t="shared" si="80"/>
        <v/>
      </c>
      <c r="F649" s="93" t="str">
        <f>IF(A649="","",VLOOKUP(A649,'Fixture List Individual Files'!$B$14:$F$63,4,FALSE))</f>
        <v/>
      </c>
      <c r="G649" s="94" t="str">
        <f>IF(A649="","",VLOOKUP(A649,'Fixture List Individual Files'!$B$14:$F$63,5,FALSE))</f>
        <v/>
      </c>
      <c r="H649" s="95" t="str">
        <f t="shared" si="77"/>
        <v/>
      </c>
      <c r="I649" s="96" t="str">
        <f t="shared" si="78"/>
        <v/>
      </c>
      <c r="J649" s="96" t="str">
        <f t="shared" si="79"/>
        <v/>
      </c>
    </row>
    <row r="650" spans="1:10" x14ac:dyDescent="0.3">
      <c r="A650" s="89"/>
      <c r="B650" s="90" t="str">
        <f>IF(A650="","",VLOOKUP(A650,'Fixture List Individual Files'!$B$14:$F$63,2,FALSE))</f>
        <v/>
      </c>
      <c r="C650" s="91"/>
      <c r="D650" s="92" t="str">
        <f>IF(A650="","",VLOOKUP(A650,'Fixture List Individual Files'!$B$14:$F$63,3,FALSE))</f>
        <v/>
      </c>
      <c r="E650" s="92" t="str">
        <f t="shared" si="80"/>
        <v/>
      </c>
      <c r="F650" s="93" t="str">
        <f>IF(A650="","",VLOOKUP(A650,'Fixture List Individual Files'!$B$14:$F$63,4,FALSE))</f>
        <v/>
      </c>
      <c r="G650" s="94" t="str">
        <f>IF(A650="","",VLOOKUP(A650,'Fixture List Individual Files'!$B$14:$F$63,5,FALSE))</f>
        <v/>
      </c>
      <c r="H650" s="95" t="str">
        <f t="shared" si="77"/>
        <v/>
      </c>
      <c r="I650" s="96" t="str">
        <f t="shared" si="78"/>
        <v/>
      </c>
      <c r="J650" s="96" t="str">
        <f t="shared" si="79"/>
        <v/>
      </c>
    </row>
    <row r="651" spans="1:10" x14ac:dyDescent="0.3">
      <c r="A651" s="89"/>
      <c r="B651" s="90" t="str">
        <f>IF(A651="","",VLOOKUP(A651,'Fixture List Individual Files'!$B$14:$F$63,2,FALSE))</f>
        <v/>
      </c>
      <c r="C651" s="97"/>
      <c r="D651" s="92" t="str">
        <f>IF(A651="","",VLOOKUP(A651,'Fixture List Individual Files'!$B$14:$F$63,3,FALSE))</f>
        <v/>
      </c>
      <c r="E651" s="92" t="str">
        <f t="shared" si="80"/>
        <v/>
      </c>
      <c r="F651" s="93" t="str">
        <f>IF(A651="","",VLOOKUP(A651,'Fixture List Individual Files'!$B$14:$F$63,4,FALSE))</f>
        <v/>
      </c>
      <c r="G651" s="94" t="str">
        <f>IF(A651="","",VLOOKUP(A651,'Fixture List Individual Files'!$B$14:$F$63,5,FALSE))</f>
        <v/>
      </c>
      <c r="H651" s="95" t="str">
        <f t="shared" si="77"/>
        <v/>
      </c>
      <c r="I651" s="96" t="str">
        <f t="shared" si="78"/>
        <v/>
      </c>
      <c r="J651" s="96" t="str">
        <f t="shared" si="79"/>
        <v/>
      </c>
    </row>
    <row r="652" spans="1:10" x14ac:dyDescent="0.3">
      <c r="A652" s="89"/>
      <c r="B652" s="90" t="str">
        <f>IF(A652="","",VLOOKUP(A652,'Fixture List Individual Files'!$B$14:$F$63,2,FALSE))</f>
        <v/>
      </c>
      <c r="C652" s="98"/>
      <c r="D652" s="92" t="str">
        <f>IF(A652="","",VLOOKUP(A652,'Fixture List Individual Files'!$B$14:$F$63,3,FALSE))</f>
        <v/>
      </c>
      <c r="E652" s="92" t="str">
        <f t="shared" si="80"/>
        <v/>
      </c>
      <c r="F652" s="93" t="str">
        <f>IF(A652="","",VLOOKUP(A652,'Fixture List Individual Files'!$B$14:$F$63,4,FALSE))</f>
        <v/>
      </c>
      <c r="G652" s="94" t="str">
        <f>IF(A652="","",VLOOKUP(A652,'Fixture List Individual Files'!$B$14:$F$63,5,FALSE))</f>
        <v/>
      </c>
      <c r="H652" s="95" t="str">
        <f t="shared" si="77"/>
        <v/>
      </c>
      <c r="I652" s="96" t="str">
        <f t="shared" si="78"/>
        <v/>
      </c>
      <c r="J652" s="96" t="str">
        <f t="shared" si="79"/>
        <v/>
      </c>
    </row>
    <row r="653" spans="1:10" x14ac:dyDescent="0.3">
      <c r="A653" s="89"/>
      <c r="B653" s="90" t="str">
        <f>IF(A653="","",VLOOKUP(A653,'Fixture List Individual Files'!$B$14:$F$63,2,FALSE))</f>
        <v/>
      </c>
      <c r="C653" s="98"/>
      <c r="D653" s="92" t="str">
        <f>IF(A653="","",VLOOKUP(A653,'Fixture List Individual Files'!$B$14:$F$63,3,FALSE))</f>
        <v/>
      </c>
      <c r="E653" s="92" t="str">
        <f t="shared" si="80"/>
        <v/>
      </c>
      <c r="F653" s="93" t="str">
        <f>IF(A653="","",VLOOKUP(A653,'Fixture List Individual Files'!$B$14:$F$63,4,FALSE))</f>
        <v/>
      </c>
      <c r="G653" s="94" t="str">
        <f>IF(A653="","",VLOOKUP(A653,'Fixture List Individual Files'!$B$14:$F$63,5,FALSE))</f>
        <v/>
      </c>
      <c r="H653" s="95" t="str">
        <f t="shared" si="77"/>
        <v/>
      </c>
      <c r="I653" s="96" t="str">
        <f t="shared" si="78"/>
        <v/>
      </c>
      <c r="J653" s="96" t="str">
        <f t="shared" si="79"/>
        <v/>
      </c>
    </row>
    <row r="654" spans="1:10" x14ac:dyDescent="0.3">
      <c r="A654" s="90"/>
      <c r="B654" s="292" t="s">
        <v>299</v>
      </c>
      <c r="C654" s="293">
        <f>SUM(C618:C653)</f>
        <v>0</v>
      </c>
      <c r="D654" s="293"/>
      <c r="E654" s="293">
        <f>SUM(E618:E653)</f>
        <v>0</v>
      </c>
      <c r="F654" s="290">
        <f>SUMIF(F618:F653,"Yes",E618:E653)</f>
        <v>0</v>
      </c>
      <c r="G654" s="217"/>
      <c r="H654" s="289">
        <f>SUM(H618:H653)</f>
        <v>0</v>
      </c>
      <c r="I654" s="290">
        <f t="shared" ref="I654:J654" si="81">SUM(I618:I653)</f>
        <v>0</v>
      </c>
      <c r="J654" s="290">
        <f t="shared" si="81"/>
        <v>0</v>
      </c>
    </row>
    <row r="656" spans="1:10" x14ac:dyDescent="0.3">
      <c r="A656" s="405" t="s">
        <v>110</v>
      </c>
      <c r="B656" s="405"/>
      <c r="C656" s="405"/>
      <c r="D656" s="405"/>
      <c r="E656" s="405"/>
      <c r="F656" s="103" t="s">
        <v>287</v>
      </c>
      <c r="G656" s="104"/>
      <c r="H656" s="102"/>
      <c r="I656" s="102"/>
      <c r="J656" s="105" t="e">
        <f>IF(VLOOKUP(A656,'Start Here!'!$N$46:$Q$70,4,FALSE)=0,VLOOKUP(Facility_Type,Admin_Lists!$A$63:$B$66,2,FALSE),VLOOKUP(A656,'Start Here!'!$N$46:$Q$70,4,FALSE))</f>
        <v>#N/A</v>
      </c>
    </row>
    <row r="657" spans="1:10" ht="17.25" thickBot="1" x14ac:dyDescent="0.35">
      <c r="A657" s="106" t="s">
        <v>288</v>
      </c>
      <c r="B657" s="107" t="s">
        <v>57</v>
      </c>
      <c r="C657" s="108"/>
      <c r="D657" s="109"/>
      <c r="E657" s="109">
        <f>IFERROR(VLOOKUP(B657,Admin_Lists!$A$9:$B$49,2,FALSE),"")</f>
        <v>0</v>
      </c>
      <c r="F657" s="110" t="s">
        <v>289</v>
      </c>
      <c r="G657" s="122"/>
      <c r="H657" s="111"/>
      <c r="I657" s="111"/>
      <c r="J657" s="112">
        <f>VLOOKUP(A656,'Start Here!'!$N$46:$O$70,2,FALSE)</f>
        <v>0</v>
      </c>
    </row>
    <row r="658" spans="1:10" ht="17.25" x14ac:dyDescent="0.3">
      <c r="A658" s="113"/>
      <c r="B658" s="401" t="str">
        <f>"Area Description: "&amp;'Sq. Ft. Area Individual Files'!D706</f>
        <v xml:space="preserve">Area Description: </v>
      </c>
      <c r="C658" s="401"/>
      <c r="D658" s="401"/>
      <c r="E658" s="401"/>
      <c r="F658" s="120" t="s">
        <v>290</v>
      </c>
      <c r="G658" s="114">
        <f>'Sq. Ft. Area Individual Files'!C707</f>
        <v>0</v>
      </c>
    </row>
    <row r="659" spans="1:10" x14ac:dyDescent="0.3">
      <c r="A659" s="397" t="s">
        <v>260</v>
      </c>
      <c r="B659" s="395" t="s">
        <v>268</v>
      </c>
      <c r="C659" s="395" t="s">
        <v>269</v>
      </c>
      <c r="D659" s="395" t="s">
        <v>262</v>
      </c>
      <c r="E659" s="395" t="s">
        <v>291</v>
      </c>
      <c r="F659" s="395" t="s">
        <v>292</v>
      </c>
      <c r="G659" s="397" t="s">
        <v>264</v>
      </c>
      <c r="H659" s="399" t="s">
        <v>293</v>
      </c>
      <c r="I659" s="399"/>
      <c r="J659" s="399"/>
    </row>
    <row r="660" spans="1:10" ht="25.5" x14ac:dyDescent="0.3">
      <c r="A660" s="398"/>
      <c r="B660" s="396"/>
      <c r="C660" s="396"/>
      <c r="D660" s="396"/>
      <c r="E660" s="396"/>
      <c r="F660" s="396"/>
      <c r="G660" s="398"/>
      <c r="H660" s="118" t="s">
        <v>294</v>
      </c>
      <c r="I660" s="118" t="s">
        <v>295</v>
      </c>
      <c r="J660" s="118" t="s">
        <v>296</v>
      </c>
    </row>
    <row r="661" spans="1:10" x14ac:dyDescent="0.3">
      <c r="A661" s="89"/>
      <c r="B661" s="90" t="str">
        <f>IF(A661="","",VLOOKUP(A661,'Fixture List Individual Files'!$B$14:$F$63,2,FALSE))</f>
        <v/>
      </c>
      <c r="C661" s="91"/>
      <c r="D661" s="92" t="str">
        <f>IF(A661="","",VLOOKUP(A661,'Fixture List Individual Files'!$B$14:$F$63,3,FALSE))</f>
        <v/>
      </c>
      <c r="E661" s="92" t="str">
        <f>IF(D661="","",C661*D661)</f>
        <v/>
      </c>
      <c r="F661" s="93" t="str">
        <f>IF(A661="","",VLOOKUP(A661,'Fixture List Individual Files'!$B$14:$F$63,4,FALSE))</f>
        <v/>
      </c>
      <c r="G661" s="94" t="str">
        <f>IF(A661="","",VLOOKUP(A661,'Fixture List Individual Files'!$B$14:$F$63,5,FALSE))</f>
        <v/>
      </c>
      <c r="H661" s="95" t="str">
        <f t="shared" ref="H661:H696" si="82">IF(AND(F661="Yes",Facility_Type="Commercial"),(SFE_Commercial-SFBASE_Commercial)*E661/1000*$J$657,IF(AND(F661="Yes",Facility_Type="Industrial",G661="Non-High Bay"),(SFE_Industrial-SFBASE_Industrial)*E661/1000*$J$657,IF(AND(F661="Yes",Facility_Type="Schools &amp; Government",G661="Non-High Bay"),((SFE_SG-SFBASE_SG)*E661/1000*$J$657),"")))</f>
        <v/>
      </c>
      <c r="I661" s="96" t="str">
        <f t="shared" ref="I661:I696" si="83">IF(AND(F661="Yes",Facility_Type="Commercial"),(SFE_Commercial-SFBASE_Commercial)*E661/1000*$J$656,IF(AND(F661="Yes",Facility_Type="Industrial",G661="Non-High Bay"),(SFE_Industrial-SFBASE_Industrial)*E661/1000*$J$656,IF(AND(F661="Yes",Facility_Type="Schools &amp; Government",G661="Non-High Bay"),((SFE_SG-SFBASE_SG)*E661/1000*$J$656),"")))</f>
        <v/>
      </c>
      <c r="J661" s="96" t="str">
        <f t="shared" ref="J661:J696" si="84">IFERROR(I661*EUL_for_NLC,"")</f>
        <v/>
      </c>
    </row>
    <row r="662" spans="1:10" x14ac:dyDescent="0.3">
      <c r="A662" s="89"/>
      <c r="B662" s="90" t="str">
        <f>IF(A662="","",VLOOKUP(A662,'Fixture List Individual Files'!$B$14:$F$63,2,FALSE))</f>
        <v/>
      </c>
      <c r="C662" s="91"/>
      <c r="D662" s="92" t="str">
        <f>IF(A662="","",VLOOKUP(A662,'Fixture List Individual Files'!$B$14:$F$63,3,FALSE))</f>
        <v/>
      </c>
      <c r="E662" s="92" t="str">
        <f t="shared" ref="E662:E696" si="85">IF(D662="","",C662*D662)</f>
        <v/>
      </c>
      <c r="F662" s="93" t="str">
        <f>IF(A662="","",VLOOKUP(A662,'Fixture List Individual Files'!$B$14:$F$63,4,FALSE))</f>
        <v/>
      </c>
      <c r="G662" s="94" t="str">
        <f>IF(A662="","",VLOOKUP(A662,'Fixture List Individual Files'!$B$14:$F$63,5,FALSE))</f>
        <v/>
      </c>
      <c r="H662" s="95" t="str">
        <f t="shared" si="82"/>
        <v/>
      </c>
      <c r="I662" s="96" t="str">
        <f t="shared" si="83"/>
        <v/>
      </c>
      <c r="J662" s="96" t="str">
        <f t="shared" si="84"/>
        <v/>
      </c>
    </row>
    <row r="663" spans="1:10" x14ac:dyDescent="0.3">
      <c r="A663" s="89"/>
      <c r="B663" s="90" t="str">
        <f>IF(A663="","",VLOOKUP(A663,'Fixture List Individual Files'!$B$14:$F$63,2,FALSE))</f>
        <v/>
      </c>
      <c r="C663" s="91"/>
      <c r="D663" s="92" t="str">
        <f>IF(A663="","",VLOOKUP(A663,'Fixture List Individual Files'!$B$14:$F$63,3,FALSE))</f>
        <v/>
      </c>
      <c r="E663" s="92" t="str">
        <f t="shared" si="85"/>
        <v/>
      </c>
      <c r="F663" s="93" t="str">
        <f>IF(A663="","",VLOOKUP(A663,'Fixture List Individual Files'!$B$14:$F$63,4,FALSE))</f>
        <v/>
      </c>
      <c r="G663" s="94" t="str">
        <f>IF(A663="","",VLOOKUP(A663,'Fixture List Individual Files'!$B$14:$F$63,5,FALSE))</f>
        <v/>
      </c>
      <c r="H663" s="95" t="str">
        <f t="shared" si="82"/>
        <v/>
      </c>
      <c r="I663" s="96" t="str">
        <f t="shared" si="83"/>
        <v/>
      </c>
      <c r="J663" s="96" t="str">
        <f t="shared" si="84"/>
        <v/>
      </c>
    </row>
    <row r="664" spans="1:10" x14ac:dyDescent="0.3">
      <c r="A664" s="89"/>
      <c r="B664" s="90" t="str">
        <f>IF(A664="","",VLOOKUP(A664,'Fixture List Individual Files'!$B$14:$F$63,2,FALSE))</f>
        <v/>
      </c>
      <c r="C664" s="91"/>
      <c r="D664" s="92" t="str">
        <f>IF(A664="","",VLOOKUP(A664,'Fixture List Individual Files'!$B$14:$F$63,3,FALSE))</f>
        <v/>
      </c>
      <c r="E664" s="92" t="str">
        <f t="shared" si="85"/>
        <v/>
      </c>
      <c r="F664" s="93" t="str">
        <f>IF(A664="","",VLOOKUP(A664,'Fixture List Individual Files'!$B$14:$F$63,4,FALSE))</f>
        <v/>
      </c>
      <c r="G664" s="94" t="str">
        <f>IF(A664="","",VLOOKUP(A664,'Fixture List Individual Files'!$B$14:$F$63,5,FALSE))</f>
        <v/>
      </c>
      <c r="H664" s="95" t="str">
        <f t="shared" si="82"/>
        <v/>
      </c>
      <c r="I664" s="96" t="str">
        <f t="shared" si="83"/>
        <v/>
      </c>
      <c r="J664" s="96" t="str">
        <f t="shared" si="84"/>
        <v/>
      </c>
    </row>
    <row r="665" spans="1:10" x14ac:dyDescent="0.3">
      <c r="A665" s="89"/>
      <c r="B665" s="90" t="str">
        <f>IF(A665="","",VLOOKUP(A665,'Fixture List Individual Files'!$B$14:$F$63,2,FALSE))</f>
        <v/>
      </c>
      <c r="C665" s="91"/>
      <c r="D665" s="92" t="str">
        <f>IF(A665="","",VLOOKUP(A665,'Fixture List Individual Files'!$B$14:$F$63,3,FALSE))</f>
        <v/>
      </c>
      <c r="E665" s="92" t="str">
        <f t="shared" si="85"/>
        <v/>
      </c>
      <c r="F665" s="93" t="str">
        <f>IF(A665="","",VLOOKUP(A665,'Fixture List Individual Files'!$B$14:$F$63,4,FALSE))</f>
        <v/>
      </c>
      <c r="G665" s="94" t="str">
        <f>IF(A665="","",VLOOKUP(A665,'Fixture List Individual Files'!$B$14:$F$63,5,FALSE))</f>
        <v/>
      </c>
      <c r="H665" s="95" t="str">
        <f t="shared" si="82"/>
        <v/>
      </c>
      <c r="I665" s="96" t="str">
        <f t="shared" si="83"/>
        <v/>
      </c>
      <c r="J665" s="96" t="str">
        <f t="shared" si="84"/>
        <v/>
      </c>
    </row>
    <row r="666" spans="1:10" x14ac:dyDescent="0.3">
      <c r="A666" s="89"/>
      <c r="B666" s="90" t="str">
        <f>IF(A666="","",VLOOKUP(A666,'Fixture List Individual Files'!$B$14:$F$63,2,FALSE))</f>
        <v/>
      </c>
      <c r="C666" s="91"/>
      <c r="D666" s="92" t="str">
        <f>IF(A666="","",VLOOKUP(A666,'Fixture List Individual Files'!$B$14:$F$63,3,FALSE))</f>
        <v/>
      </c>
      <c r="E666" s="92" t="str">
        <f t="shared" si="85"/>
        <v/>
      </c>
      <c r="F666" s="93" t="str">
        <f>IF(A666="","",VLOOKUP(A666,'Fixture List Individual Files'!$B$14:$F$63,4,FALSE))</f>
        <v/>
      </c>
      <c r="G666" s="94" t="str">
        <f>IF(A666="","",VLOOKUP(A666,'Fixture List Individual Files'!$B$14:$F$63,5,FALSE))</f>
        <v/>
      </c>
      <c r="H666" s="95" t="str">
        <f t="shared" si="82"/>
        <v/>
      </c>
      <c r="I666" s="96" t="str">
        <f t="shared" si="83"/>
        <v/>
      </c>
      <c r="J666" s="96" t="str">
        <f t="shared" si="84"/>
        <v/>
      </c>
    </row>
    <row r="667" spans="1:10" x14ac:dyDescent="0.3">
      <c r="A667" s="89"/>
      <c r="B667" s="90" t="str">
        <f>IF(A667="","",VLOOKUP(A667,'Fixture List Individual Files'!$B$14:$F$63,2,FALSE))</f>
        <v/>
      </c>
      <c r="C667" s="91"/>
      <c r="D667" s="92" t="str">
        <f>IF(A667="","",VLOOKUP(A667,'Fixture List Individual Files'!$B$14:$F$63,3,FALSE))</f>
        <v/>
      </c>
      <c r="E667" s="92" t="str">
        <f t="shared" si="85"/>
        <v/>
      </c>
      <c r="F667" s="93" t="str">
        <f>IF(A667="","",VLOOKUP(A667,'Fixture List Individual Files'!$B$14:$F$63,4,FALSE))</f>
        <v/>
      </c>
      <c r="G667" s="94" t="str">
        <f>IF(A667="","",VLOOKUP(A667,'Fixture List Individual Files'!$B$14:$F$63,5,FALSE))</f>
        <v/>
      </c>
      <c r="H667" s="95" t="str">
        <f t="shared" si="82"/>
        <v/>
      </c>
      <c r="I667" s="96" t="str">
        <f t="shared" si="83"/>
        <v/>
      </c>
      <c r="J667" s="96" t="str">
        <f t="shared" si="84"/>
        <v/>
      </c>
    </row>
    <row r="668" spans="1:10" x14ac:dyDescent="0.3">
      <c r="A668" s="89"/>
      <c r="B668" s="90" t="str">
        <f>IF(A668="","",VLOOKUP(A668,'Fixture List Individual Files'!$B$14:$F$63,2,FALSE))</f>
        <v/>
      </c>
      <c r="C668" s="91"/>
      <c r="D668" s="92" t="str">
        <f>IF(A668="","",VLOOKUP(A668,'Fixture List Individual Files'!$B$14:$F$63,3,FALSE))</f>
        <v/>
      </c>
      <c r="E668" s="92" t="str">
        <f t="shared" si="85"/>
        <v/>
      </c>
      <c r="F668" s="93" t="str">
        <f>IF(A668="","",VLOOKUP(A668,'Fixture List Individual Files'!$B$14:$F$63,4,FALSE))</f>
        <v/>
      </c>
      <c r="G668" s="94" t="str">
        <f>IF(A668="","",VLOOKUP(A668,'Fixture List Individual Files'!$B$14:$F$63,5,FALSE))</f>
        <v/>
      </c>
      <c r="H668" s="95" t="str">
        <f t="shared" si="82"/>
        <v/>
      </c>
      <c r="I668" s="96" t="str">
        <f t="shared" si="83"/>
        <v/>
      </c>
      <c r="J668" s="96" t="str">
        <f t="shared" si="84"/>
        <v/>
      </c>
    </row>
    <row r="669" spans="1:10" x14ac:dyDescent="0.3">
      <c r="A669" s="89"/>
      <c r="B669" s="90" t="str">
        <f>IF(A669="","",VLOOKUP(A669,'Fixture List Individual Files'!$B$14:$F$63,2,FALSE))</f>
        <v/>
      </c>
      <c r="C669" s="91"/>
      <c r="D669" s="92" t="str">
        <f>IF(A669="","",VLOOKUP(A669,'Fixture List Individual Files'!$B$14:$F$63,3,FALSE))</f>
        <v/>
      </c>
      <c r="E669" s="92" t="str">
        <f t="shared" si="85"/>
        <v/>
      </c>
      <c r="F669" s="93" t="str">
        <f>IF(A669="","",VLOOKUP(A669,'Fixture List Individual Files'!$B$14:$F$63,4,FALSE))</f>
        <v/>
      </c>
      <c r="G669" s="94" t="str">
        <f>IF(A669="","",VLOOKUP(A669,'Fixture List Individual Files'!$B$14:$F$63,5,FALSE))</f>
        <v/>
      </c>
      <c r="H669" s="95" t="str">
        <f t="shared" si="82"/>
        <v/>
      </c>
      <c r="I669" s="96" t="str">
        <f t="shared" si="83"/>
        <v/>
      </c>
      <c r="J669" s="96" t="str">
        <f t="shared" si="84"/>
        <v/>
      </c>
    </row>
    <row r="670" spans="1:10" x14ac:dyDescent="0.3">
      <c r="A670" s="89"/>
      <c r="B670" s="90" t="str">
        <f>IF(A670="","",VLOOKUP(A670,'Fixture List Individual Files'!$B$14:$F$63,2,FALSE))</f>
        <v/>
      </c>
      <c r="C670" s="91"/>
      <c r="D670" s="92" t="str">
        <f>IF(A670="","",VLOOKUP(A670,'Fixture List Individual Files'!$B$14:$F$63,3,FALSE))</f>
        <v/>
      </c>
      <c r="E670" s="92" t="str">
        <f t="shared" si="85"/>
        <v/>
      </c>
      <c r="F670" s="93" t="str">
        <f>IF(A670="","",VLOOKUP(A670,'Fixture List Individual Files'!$B$14:$F$63,4,FALSE))</f>
        <v/>
      </c>
      <c r="G670" s="94" t="str">
        <f>IF(A670="","",VLOOKUP(A670,'Fixture List Individual Files'!$B$14:$F$63,5,FALSE))</f>
        <v/>
      </c>
      <c r="H670" s="95" t="str">
        <f t="shared" si="82"/>
        <v/>
      </c>
      <c r="I670" s="96" t="str">
        <f t="shared" si="83"/>
        <v/>
      </c>
      <c r="J670" s="96" t="str">
        <f t="shared" si="84"/>
        <v/>
      </c>
    </row>
    <row r="671" spans="1:10" x14ac:dyDescent="0.3">
      <c r="A671" s="89"/>
      <c r="B671" s="90" t="str">
        <f>IF(A671="","",VLOOKUP(A671,'Fixture List Individual Files'!$B$14:$F$63,2,FALSE))</f>
        <v/>
      </c>
      <c r="C671" s="91"/>
      <c r="D671" s="92" t="str">
        <f>IF(A671="","",VLOOKUP(A671,'Fixture List Individual Files'!$B$14:$F$63,3,FALSE))</f>
        <v/>
      </c>
      <c r="E671" s="92" t="str">
        <f t="shared" si="85"/>
        <v/>
      </c>
      <c r="F671" s="93" t="str">
        <f>IF(A671="","",VLOOKUP(A671,'Fixture List Individual Files'!$B$14:$F$63,4,FALSE))</f>
        <v/>
      </c>
      <c r="G671" s="94" t="str">
        <f>IF(A671="","",VLOOKUP(A671,'Fixture List Individual Files'!$B$14:$F$63,5,FALSE))</f>
        <v/>
      </c>
      <c r="H671" s="95" t="str">
        <f t="shared" si="82"/>
        <v/>
      </c>
      <c r="I671" s="96" t="str">
        <f t="shared" si="83"/>
        <v/>
      </c>
      <c r="J671" s="96" t="str">
        <f t="shared" si="84"/>
        <v/>
      </c>
    </row>
    <row r="672" spans="1:10" x14ac:dyDescent="0.3">
      <c r="A672" s="89"/>
      <c r="B672" s="90" t="str">
        <f>IF(A672="","",VLOOKUP(A672,'Fixture List Individual Files'!$B$14:$F$63,2,FALSE))</f>
        <v/>
      </c>
      <c r="C672" s="91"/>
      <c r="D672" s="92" t="str">
        <f>IF(A672="","",VLOOKUP(A672,'Fixture List Individual Files'!$B$14:$F$63,3,FALSE))</f>
        <v/>
      </c>
      <c r="E672" s="92" t="str">
        <f t="shared" si="85"/>
        <v/>
      </c>
      <c r="F672" s="93" t="str">
        <f>IF(A672="","",VLOOKUP(A672,'Fixture List Individual Files'!$B$14:$F$63,4,FALSE))</f>
        <v/>
      </c>
      <c r="G672" s="94" t="str">
        <f>IF(A672="","",VLOOKUP(A672,'Fixture List Individual Files'!$B$14:$F$63,5,FALSE))</f>
        <v/>
      </c>
      <c r="H672" s="95" t="str">
        <f t="shared" si="82"/>
        <v/>
      </c>
      <c r="I672" s="96" t="str">
        <f t="shared" si="83"/>
        <v/>
      </c>
      <c r="J672" s="96" t="str">
        <f t="shared" si="84"/>
        <v/>
      </c>
    </row>
    <row r="673" spans="1:10" x14ac:dyDescent="0.3">
      <c r="A673" s="89"/>
      <c r="B673" s="90" t="str">
        <f>IF(A673="","",VLOOKUP(A673,'Fixture List Individual Files'!$B$14:$F$63,2,FALSE))</f>
        <v/>
      </c>
      <c r="C673" s="91"/>
      <c r="D673" s="92" t="str">
        <f>IF(A673="","",VLOOKUP(A673,'Fixture List Individual Files'!$B$14:$F$63,3,FALSE))</f>
        <v/>
      </c>
      <c r="E673" s="92" t="str">
        <f t="shared" si="85"/>
        <v/>
      </c>
      <c r="F673" s="93" t="str">
        <f>IF(A673="","",VLOOKUP(A673,'Fixture List Individual Files'!$B$14:$F$63,4,FALSE))</f>
        <v/>
      </c>
      <c r="G673" s="94" t="str">
        <f>IF(A673="","",VLOOKUP(A673,'Fixture List Individual Files'!$B$14:$F$63,5,FALSE))</f>
        <v/>
      </c>
      <c r="H673" s="95" t="str">
        <f t="shared" si="82"/>
        <v/>
      </c>
      <c r="I673" s="96" t="str">
        <f t="shared" si="83"/>
        <v/>
      </c>
      <c r="J673" s="96" t="str">
        <f t="shared" si="84"/>
        <v/>
      </c>
    </row>
    <row r="674" spans="1:10" x14ac:dyDescent="0.3">
      <c r="A674" s="89"/>
      <c r="B674" s="90" t="str">
        <f>IF(A674="","",VLOOKUP(A674,'Fixture List Individual Files'!$B$14:$F$63,2,FALSE))</f>
        <v/>
      </c>
      <c r="C674" s="91"/>
      <c r="D674" s="92" t="str">
        <f>IF(A674="","",VLOOKUP(A674,'Fixture List Individual Files'!$B$14:$F$63,3,FALSE))</f>
        <v/>
      </c>
      <c r="E674" s="92" t="str">
        <f t="shared" si="85"/>
        <v/>
      </c>
      <c r="F674" s="93" t="str">
        <f>IF(A674="","",VLOOKUP(A674,'Fixture List Individual Files'!$B$14:$F$63,4,FALSE))</f>
        <v/>
      </c>
      <c r="G674" s="94" t="str">
        <f>IF(A674="","",VLOOKUP(A674,'Fixture List Individual Files'!$B$14:$F$63,5,FALSE))</f>
        <v/>
      </c>
      <c r="H674" s="95" t="str">
        <f t="shared" si="82"/>
        <v/>
      </c>
      <c r="I674" s="96" t="str">
        <f t="shared" si="83"/>
        <v/>
      </c>
      <c r="J674" s="96" t="str">
        <f t="shared" si="84"/>
        <v/>
      </c>
    </row>
    <row r="675" spans="1:10" x14ac:dyDescent="0.3">
      <c r="A675" s="89"/>
      <c r="B675" s="90" t="str">
        <f>IF(A675="","",VLOOKUP(A675,'Fixture List Individual Files'!$B$14:$F$63,2,FALSE))</f>
        <v/>
      </c>
      <c r="C675" s="91"/>
      <c r="D675" s="92" t="str">
        <f>IF(A675="","",VLOOKUP(A675,'Fixture List Individual Files'!$B$14:$F$63,3,FALSE))</f>
        <v/>
      </c>
      <c r="E675" s="92" t="str">
        <f t="shared" si="85"/>
        <v/>
      </c>
      <c r="F675" s="93" t="str">
        <f>IF(A675="","",VLOOKUP(A675,'Fixture List Individual Files'!$B$14:$F$63,4,FALSE))</f>
        <v/>
      </c>
      <c r="G675" s="94" t="str">
        <f>IF(A675="","",VLOOKUP(A675,'Fixture List Individual Files'!$B$14:$F$63,5,FALSE))</f>
        <v/>
      </c>
      <c r="H675" s="95" t="str">
        <f t="shared" si="82"/>
        <v/>
      </c>
      <c r="I675" s="96" t="str">
        <f t="shared" si="83"/>
        <v/>
      </c>
      <c r="J675" s="96" t="str">
        <f t="shared" si="84"/>
        <v/>
      </c>
    </row>
    <row r="676" spans="1:10" x14ac:dyDescent="0.3">
      <c r="A676" s="89"/>
      <c r="B676" s="90" t="str">
        <f>IF(A676="","",VLOOKUP(A676,'Fixture List Individual Files'!$B$14:$F$63,2,FALSE))</f>
        <v/>
      </c>
      <c r="C676" s="91"/>
      <c r="D676" s="92" t="str">
        <f>IF(A676="","",VLOOKUP(A676,'Fixture List Individual Files'!$B$14:$F$63,3,FALSE))</f>
        <v/>
      </c>
      <c r="E676" s="92" t="str">
        <f t="shared" si="85"/>
        <v/>
      </c>
      <c r="F676" s="93" t="str">
        <f>IF(A676="","",VLOOKUP(A676,'Fixture List Individual Files'!$B$14:$F$63,4,FALSE))</f>
        <v/>
      </c>
      <c r="G676" s="94" t="str">
        <f>IF(A676="","",VLOOKUP(A676,'Fixture List Individual Files'!$B$14:$F$63,5,FALSE))</f>
        <v/>
      </c>
      <c r="H676" s="95" t="str">
        <f t="shared" si="82"/>
        <v/>
      </c>
      <c r="I676" s="96" t="str">
        <f t="shared" si="83"/>
        <v/>
      </c>
      <c r="J676" s="96" t="str">
        <f t="shared" si="84"/>
        <v/>
      </c>
    </row>
    <row r="677" spans="1:10" x14ac:dyDescent="0.3">
      <c r="A677" s="89"/>
      <c r="B677" s="90" t="str">
        <f>IF(A677="","",VLOOKUP(A677,'Fixture List Individual Files'!$B$14:$F$63,2,FALSE))</f>
        <v/>
      </c>
      <c r="C677" s="91"/>
      <c r="D677" s="92" t="str">
        <f>IF(A677="","",VLOOKUP(A677,'Fixture List Individual Files'!$B$14:$F$63,3,FALSE))</f>
        <v/>
      </c>
      <c r="E677" s="92" t="str">
        <f t="shared" si="85"/>
        <v/>
      </c>
      <c r="F677" s="93" t="str">
        <f>IF(A677="","",VLOOKUP(A677,'Fixture List Individual Files'!$B$14:$F$63,4,FALSE))</f>
        <v/>
      </c>
      <c r="G677" s="94" t="str">
        <f>IF(A677="","",VLOOKUP(A677,'Fixture List Individual Files'!$B$14:$F$63,5,FALSE))</f>
        <v/>
      </c>
      <c r="H677" s="95" t="str">
        <f t="shared" si="82"/>
        <v/>
      </c>
      <c r="I677" s="96" t="str">
        <f t="shared" si="83"/>
        <v/>
      </c>
      <c r="J677" s="96" t="str">
        <f t="shared" si="84"/>
        <v/>
      </c>
    </row>
    <row r="678" spans="1:10" x14ac:dyDescent="0.3">
      <c r="A678" s="89"/>
      <c r="B678" s="90" t="str">
        <f>IF(A678="","",VLOOKUP(A678,'Fixture List Individual Files'!$B$14:$F$63,2,FALSE))</f>
        <v/>
      </c>
      <c r="C678" s="91"/>
      <c r="D678" s="92" t="str">
        <f>IF(A678="","",VLOOKUP(A678,'Fixture List Individual Files'!$B$14:$F$63,3,FALSE))</f>
        <v/>
      </c>
      <c r="E678" s="92" t="str">
        <f t="shared" si="85"/>
        <v/>
      </c>
      <c r="F678" s="93" t="str">
        <f>IF(A678="","",VLOOKUP(A678,'Fixture List Individual Files'!$B$14:$F$63,4,FALSE))</f>
        <v/>
      </c>
      <c r="G678" s="94" t="str">
        <f>IF(A678="","",VLOOKUP(A678,'Fixture List Individual Files'!$B$14:$F$63,5,FALSE))</f>
        <v/>
      </c>
      <c r="H678" s="95" t="str">
        <f t="shared" si="82"/>
        <v/>
      </c>
      <c r="I678" s="96" t="str">
        <f t="shared" si="83"/>
        <v/>
      </c>
      <c r="J678" s="96" t="str">
        <f t="shared" si="84"/>
        <v/>
      </c>
    </row>
    <row r="679" spans="1:10" x14ac:dyDescent="0.3">
      <c r="A679" s="89"/>
      <c r="B679" s="90" t="str">
        <f>IF(A679="","",VLOOKUP(A679,'Fixture List Individual Files'!$B$14:$F$63,2,FALSE))</f>
        <v/>
      </c>
      <c r="C679" s="91"/>
      <c r="D679" s="92" t="str">
        <f>IF(A679="","",VLOOKUP(A679,'Fixture List Individual Files'!$B$14:$F$63,3,FALSE))</f>
        <v/>
      </c>
      <c r="E679" s="92" t="str">
        <f t="shared" si="85"/>
        <v/>
      </c>
      <c r="F679" s="93" t="str">
        <f>IF(A679="","",VLOOKUP(A679,'Fixture List Individual Files'!$B$14:$F$63,4,FALSE))</f>
        <v/>
      </c>
      <c r="G679" s="94" t="str">
        <f>IF(A679="","",VLOOKUP(A679,'Fixture List Individual Files'!$B$14:$F$63,5,FALSE))</f>
        <v/>
      </c>
      <c r="H679" s="95" t="str">
        <f t="shared" si="82"/>
        <v/>
      </c>
      <c r="I679" s="96" t="str">
        <f t="shared" si="83"/>
        <v/>
      </c>
      <c r="J679" s="96" t="str">
        <f t="shared" si="84"/>
        <v/>
      </c>
    </row>
    <row r="680" spans="1:10" x14ac:dyDescent="0.3">
      <c r="A680" s="89"/>
      <c r="B680" s="90" t="str">
        <f>IF(A680="","",VLOOKUP(A680,'Fixture List Individual Files'!$B$14:$F$63,2,FALSE))</f>
        <v/>
      </c>
      <c r="C680" s="91"/>
      <c r="D680" s="92" t="str">
        <f>IF(A680="","",VLOOKUP(A680,'Fixture List Individual Files'!$B$14:$F$63,3,FALSE))</f>
        <v/>
      </c>
      <c r="E680" s="92" t="str">
        <f t="shared" si="85"/>
        <v/>
      </c>
      <c r="F680" s="93" t="str">
        <f>IF(A680="","",VLOOKUP(A680,'Fixture List Individual Files'!$B$14:$F$63,4,FALSE))</f>
        <v/>
      </c>
      <c r="G680" s="94" t="str">
        <f>IF(A680="","",VLOOKUP(A680,'Fixture List Individual Files'!$B$14:$F$63,5,FALSE))</f>
        <v/>
      </c>
      <c r="H680" s="95" t="str">
        <f t="shared" si="82"/>
        <v/>
      </c>
      <c r="I680" s="96" t="str">
        <f t="shared" si="83"/>
        <v/>
      </c>
      <c r="J680" s="96" t="str">
        <f t="shared" si="84"/>
        <v/>
      </c>
    </row>
    <row r="681" spans="1:10" x14ac:dyDescent="0.3">
      <c r="A681" s="89"/>
      <c r="B681" s="90" t="str">
        <f>IF(A681="","",VLOOKUP(A681,'Fixture List Individual Files'!$B$14:$F$63,2,FALSE))</f>
        <v/>
      </c>
      <c r="C681" s="91"/>
      <c r="D681" s="92" t="str">
        <f>IF(A681="","",VLOOKUP(A681,'Fixture List Individual Files'!$B$14:$F$63,3,FALSE))</f>
        <v/>
      </c>
      <c r="E681" s="92" t="str">
        <f t="shared" si="85"/>
        <v/>
      </c>
      <c r="F681" s="93" t="str">
        <f>IF(A681="","",VLOOKUP(A681,'Fixture List Individual Files'!$B$14:$F$63,4,FALSE))</f>
        <v/>
      </c>
      <c r="G681" s="94" t="str">
        <f>IF(A681="","",VLOOKUP(A681,'Fixture List Individual Files'!$B$14:$F$63,5,FALSE))</f>
        <v/>
      </c>
      <c r="H681" s="95" t="str">
        <f t="shared" si="82"/>
        <v/>
      </c>
      <c r="I681" s="96" t="str">
        <f t="shared" si="83"/>
        <v/>
      </c>
      <c r="J681" s="96" t="str">
        <f t="shared" si="84"/>
        <v/>
      </c>
    </row>
    <row r="682" spans="1:10" x14ac:dyDescent="0.3">
      <c r="A682" s="89"/>
      <c r="B682" s="90" t="str">
        <f>IF(A682="","",VLOOKUP(A682,'Fixture List Individual Files'!$B$14:$F$63,2,FALSE))</f>
        <v/>
      </c>
      <c r="C682" s="91"/>
      <c r="D682" s="92" t="str">
        <f>IF(A682="","",VLOOKUP(A682,'Fixture List Individual Files'!$B$14:$F$63,3,FALSE))</f>
        <v/>
      </c>
      <c r="E682" s="92" t="str">
        <f t="shared" si="85"/>
        <v/>
      </c>
      <c r="F682" s="93" t="str">
        <f>IF(A682="","",VLOOKUP(A682,'Fixture List Individual Files'!$B$14:$F$63,4,FALSE))</f>
        <v/>
      </c>
      <c r="G682" s="94" t="str">
        <f>IF(A682="","",VLOOKUP(A682,'Fixture List Individual Files'!$B$14:$F$63,5,FALSE))</f>
        <v/>
      </c>
      <c r="H682" s="95" t="str">
        <f t="shared" si="82"/>
        <v/>
      </c>
      <c r="I682" s="96" t="str">
        <f t="shared" si="83"/>
        <v/>
      </c>
      <c r="J682" s="96" t="str">
        <f t="shared" si="84"/>
        <v/>
      </c>
    </row>
    <row r="683" spans="1:10" x14ac:dyDescent="0.3">
      <c r="A683" s="89"/>
      <c r="B683" s="90" t="str">
        <f>IF(A683="","",VLOOKUP(A683,'Fixture List Individual Files'!$B$14:$F$63,2,FALSE))</f>
        <v/>
      </c>
      <c r="C683" s="91"/>
      <c r="D683" s="92" t="str">
        <f>IF(A683="","",VLOOKUP(A683,'Fixture List Individual Files'!$B$14:$F$63,3,FALSE))</f>
        <v/>
      </c>
      <c r="E683" s="92" t="str">
        <f t="shared" si="85"/>
        <v/>
      </c>
      <c r="F683" s="93" t="str">
        <f>IF(A683="","",VLOOKUP(A683,'Fixture List Individual Files'!$B$14:$F$63,4,FALSE))</f>
        <v/>
      </c>
      <c r="G683" s="94" t="str">
        <f>IF(A683="","",VLOOKUP(A683,'Fixture List Individual Files'!$B$14:$F$63,5,FALSE))</f>
        <v/>
      </c>
      <c r="H683" s="95" t="str">
        <f t="shared" si="82"/>
        <v/>
      </c>
      <c r="I683" s="96" t="str">
        <f t="shared" si="83"/>
        <v/>
      </c>
      <c r="J683" s="96" t="str">
        <f t="shared" si="84"/>
        <v/>
      </c>
    </row>
    <row r="684" spans="1:10" x14ac:dyDescent="0.3">
      <c r="A684" s="89"/>
      <c r="B684" s="90" t="str">
        <f>IF(A684="","",VLOOKUP(A684,'Fixture List Individual Files'!$B$14:$F$63,2,FALSE))</f>
        <v/>
      </c>
      <c r="C684" s="91"/>
      <c r="D684" s="92" t="str">
        <f>IF(A684="","",VLOOKUP(A684,'Fixture List Individual Files'!$B$14:$F$63,3,FALSE))</f>
        <v/>
      </c>
      <c r="E684" s="92" t="str">
        <f t="shared" si="85"/>
        <v/>
      </c>
      <c r="F684" s="93" t="str">
        <f>IF(A684="","",VLOOKUP(A684,'Fixture List Individual Files'!$B$14:$F$63,4,FALSE))</f>
        <v/>
      </c>
      <c r="G684" s="94" t="str">
        <f>IF(A684="","",VLOOKUP(A684,'Fixture List Individual Files'!$B$14:$F$63,5,FALSE))</f>
        <v/>
      </c>
      <c r="H684" s="95" t="str">
        <f t="shared" si="82"/>
        <v/>
      </c>
      <c r="I684" s="96" t="str">
        <f t="shared" si="83"/>
        <v/>
      </c>
      <c r="J684" s="96" t="str">
        <f t="shared" si="84"/>
        <v/>
      </c>
    </row>
    <row r="685" spans="1:10" x14ac:dyDescent="0.3">
      <c r="A685" s="89"/>
      <c r="B685" s="90" t="str">
        <f>IF(A685="","",VLOOKUP(A685,'Fixture List Individual Files'!$B$14:$F$63,2,FALSE))</f>
        <v/>
      </c>
      <c r="C685" s="91"/>
      <c r="D685" s="92" t="str">
        <f>IF(A685="","",VLOOKUP(A685,'Fixture List Individual Files'!$B$14:$F$63,3,FALSE))</f>
        <v/>
      </c>
      <c r="E685" s="92" t="str">
        <f t="shared" si="85"/>
        <v/>
      </c>
      <c r="F685" s="93" t="str">
        <f>IF(A685="","",VLOOKUP(A685,'Fixture List Individual Files'!$B$14:$F$63,4,FALSE))</f>
        <v/>
      </c>
      <c r="G685" s="94" t="str">
        <f>IF(A685="","",VLOOKUP(A685,'Fixture List Individual Files'!$B$14:$F$63,5,FALSE))</f>
        <v/>
      </c>
      <c r="H685" s="95" t="str">
        <f t="shared" si="82"/>
        <v/>
      </c>
      <c r="I685" s="96" t="str">
        <f t="shared" si="83"/>
        <v/>
      </c>
      <c r="J685" s="96" t="str">
        <f t="shared" si="84"/>
        <v/>
      </c>
    </row>
    <row r="686" spans="1:10" x14ac:dyDescent="0.3">
      <c r="A686" s="89"/>
      <c r="B686" s="90" t="str">
        <f>IF(A686="","",VLOOKUP(A686,'Fixture List Individual Files'!$B$14:$F$63,2,FALSE))</f>
        <v/>
      </c>
      <c r="C686" s="91"/>
      <c r="D686" s="92" t="str">
        <f>IF(A686="","",VLOOKUP(A686,'Fixture List Individual Files'!$B$14:$F$63,3,FALSE))</f>
        <v/>
      </c>
      <c r="E686" s="92" t="str">
        <f t="shared" si="85"/>
        <v/>
      </c>
      <c r="F686" s="93" t="str">
        <f>IF(A686="","",VLOOKUP(A686,'Fixture List Individual Files'!$B$14:$F$63,4,FALSE))</f>
        <v/>
      </c>
      <c r="G686" s="94" t="str">
        <f>IF(A686="","",VLOOKUP(A686,'Fixture List Individual Files'!$B$14:$F$63,5,FALSE))</f>
        <v/>
      </c>
      <c r="H686" s="95" t="str">
        <f t="shared" si="82"/>
        <v/>
      </c>
      <c r="I686" s="96" t="str">
        <f t="shared" si="83"/>
        <v/>
      </c>
      <c r="J686" s="96" t="str">
        <f t="shared" si="84"/>
        <v/>
      </c>
    </row>
    <row r="687" spans="1:10" x14ac:dyDescent="0.3">
      <c r="A687" s="89"/>
      <c r="B687" s="90" t="str">
        <f>IF(A687="","",VLOOKUP(A687,'Fixture List Individual Files'!$B$14:$F$63,2,FALSE))</f>
        <v/>
      </c>
      <c r="C687" s="91"/>
      <c r="D687" s="92" t="str">
        <f>IF(A687="","",VLOOKUP(A687,'Fixture List Individual Files'!$B$14:$F$63,3,FALSE))</f>
        <v/>
      </c>
      <c r="E687" s="92" t="str">
        <f t="shared" si="85"/>
        <v/>
      </c>
      <c r="F687" s="93" t="str">
        <f>IF(A687="","",VLOOKUP(A687,'Fixture List Individual Files'!$B$14:$F$63,4,FALSE))</f>
        <v/>
      </c>
      <c r="G687" s="94" t="str">
        <f>IF(A687="","",VLOOKUP(A687,'Fixture List Individual Files'!$B$14:$F$63,5,FALSE))</f>
        <v/>
      </c>
      <c r="H687" s="95" t="str">
        <f t="shared" si="82"/>
        <v/>
      </c>
      <c r="I687" s="96" t="str">
        <f t="shared" si="83"/>
        <v/>
      </c>
      <c r="J687" s="96" t="str">
        <f t="shared" si="84"/>
        <v/>
      </c>
    </row>
    <row r="688" spans="1:10" x14ac:dyDescent="0.3">
      <c r="A688" s="89"/>
      <c r="B688" s="90" t="str">
        <f>IF(A688="","",VLOOKUP(A688,'Fixture List Individual Files'!$B$14:$F$63,2,FALSE))</f>
        <v/>
      </c>
      <c r="C688" s="91"/>
      <c r="D688" s="92" t="str">
        <f>IF(A688="","",VLOOKUP(A688,'Fixture List Individual Files'!$B$14:$F$63,3,FALSE))</f>
        <v/>
      </c>
      <c r="E688" s="92" t="str">
        <f t="shared" si="85"/>
        <v/>
      </c>
      <c r="F688" s="93" t="str">
        <f>IF(A688="","",VLOOKUP(A688,'Fixture List Individual Files'!$B$14:$F$63,4,FALSE))</f>
        <v/>
      </c>
      <c r="G688" s="94" t="str">
        <f>IF(A688="","",VLOOKUP(A688,'Fixture List Individual Files'!$B$14:$F$63,5,FALSE))</f>
        <v/>
      </c>
      <c r="H688" s="95" t="str">
        <f t="shared" si="82"/>
        <v/>
      </c>
      <c r="I688" s="96" t="str">
        <f t="shared" si="83"/>
        <v/>
      </c>
      <c r="J688" s="96" t="str">
        <f t="shared" si="84"/>
        <v/>
      </c>
    </row>
    <row r="689" spans="1:10" x14ac:dyDescent="0.3">
      <c r="A689" s="89"/>
      <c r="B689" s="90" t="str">
        <f>IF(A689="","",VLOOKUP(A689,'Fixture List Individual Files'!$B$14:$F$63,2,FALSE))</f>
        <v/>
      </c>
      <c r="C689" s="91"/>
      <c r="D689" s="92" t="str">
        <f>IF(A689="","",VLOOKUP(A689,'Fixture List Individual Files'!$B$14:$F$63,3,FALSE))</f>
        <v/>
      </c>
      <c r="E689" s="92" t="str">
        <f t="shared" si="85"/>
        <v/>
      </c>
      <c r="F689" s="93" t="str">
        <f>IF(A689="","",VLOOKUP(A689,'Fixture List Individual Files'!$B$14:$F$63,4,FALSE))</f>
        <v/>
      </c>
      <c r="G689" s="94" t="str">
        <f>IF(A689="","",VLOOKUP(A689,'Fixture List Individual Files'!$B$14:$F$63,5,FALSE))</f>
        <v/>
      </c>
      <c r="H689" s="95" t="str">
        <f t="shared" si="82"/>
        <v/>
      </c>
      <c r="I689" s="96" t="str">
        <f t="shared" si="83"/>
        <v/>
      </c>
      <c r="J689" s="96" t="str">
        <f t="shared" si="84"/>
        <v/>
      </c>
    </row>
    <row r="690" spans="1:10" x14ac:dyDescent="0.3">
      <c r="A690" s="89"/>
      <c r="B690" s="90" t="str">
        <f>IF(A690="","",VLOOKUP(A690,'Fixture List Individual Files'!$B$14:$F$63,2,FALSE))</f>
        <v/>
      </c>
      <c r="C690" s="91"/>
      <c r="D690" s="92" t="str">
        <f>IF(A690="","",VLOOKUP(A690,'Fixture List Individual Files'!$B$14:$F$63,3,FALSE))</f>
        <v/>
      </c>
      <c r="E690" s="92" t="str">
        <f t="shared" si="85"/>
        <v/>
      </c>
      <c r="F690" s="93" t="str">
        <f>IF(A690="","",VLOOKUP(A690,'Fixture List Individual Files'!$B$14:$F$63,4,FALSE))</f>
        <v/>
      </c>
      <c r="G690" s="94" t="str">
        <f>IF(A690="","",VLOOKUP(A690,'Fixture List Individual Files'!$B$14:$F$63,5,FALSE))</f>
        <v/>
      </c>
      <c r="H690" s="95" t="str">
        <f t="shared" si="82"/>
        <v/>
      </c>
      <c r="I690" s="96" t="str">
        <f t="shared" si="83"/>
        <v/>
      </c>
      <c r="J690" s="96" t="str">
        <f t="shared" si="84"/>
        <v/>
      </c>
    </row>
    <row r="691" spans="1:10" x14ac:dyDescent="0.3">
      <c r="A691" s="89"/>
      <c r="B691" s="90" t="str">
        <f>IF(A691="","",VLOOKUP(A691,'Fixture List Individual Files'!$B$14:$F$63,2,FALSE))</f>
        <v/>
      </c>
      <c r="C691" s="91"/>
      <c r="D691" s="92" t="str">
        <f>IF(A691="","",VLOOKUP(A691,'Fixture List Individual Files'!$B$14:$F$63,3,FALSE))</f>
        <v/>
      </c>
      <c r="E691" s="92" t="str">
        <f t="shared" si="85"/>
        <v/>
      </c>
      <c r="F691" s="93" t="str">
        <f>IF(A691="","",VLOOKUP(A691,'Fixture List Individual Files'!$B$14:$F$63,4,FALSE))</f>
        <v/>
      </c>
      <c r="G691" s="94" t="str">
        <f>IF(A691="","",VLOOKUP(A691,'Fixture List Individual Files'!$B$14:$F$63,5,FALSE))</f>
        <v/>
      </c>
      <c r="H691" s="95" t="str">
        <f t="shared" si="82"/>
        <v/>
      </c>
      <c r="I691" s="96" t="str">
        <f t="shared" si="83"/>
        <v/>
      </c>
      <c r="J691" s="96" t="str">
        <f t="shared" si="84"/>
        <v/>
      </c>
    </row>
    <row r="692" spans="1:10" x14ac:dyDescent="0.3">
      <c r="A692" s="89"/>
      <c r="B692" s="90" t="str">
        <f>IF(A692="","",VLOOKUP(A692,'Fixture List Individual Files'!$B$14:$F$63,2,FALSE))</f>
        <v/>
      </c>
      <c r="C692" s="91"/>
      <c r="D692" s="92" t="str">
        <f>IF(A692="","",VLOOKUP(A692,'Fixture List Individual Files'!$B$14:$F$63,3,FALSE))</f>
        <v/>
      </c>
      <c r="E692" s="92" t="str">
        <f t="shared" si="85"/>
        <v/>
      </c>
      <c r="F692" s="93" t="str">
        <f>IF(A692="","",VLOOKUP(A692,'Fixture List Individual Files'!$B$14:$F$63,4,FALSE))</f>
        <v/>
      </c>
      <c r="G692" s="94" t="str">
        <f>IF(A692="","",VLOOKUP(A692,'Fixture List Individual Files'!$B$14:$F$63,5,FALSE))</f>
        <v/>
      </c>
      <c r="H692" s="95" t="str">
        <f t="shared" si="82"/>
        <v/>
      </c>
      <c r="I692" s="96" t="str">
        <f t="shared" si="83"/>
        <v/>
      </c>
      <c r="J692" s="96" t="str">
        <f t="shared" si="84"/>
        <v/>
      </c>
    </row>
    <row r="693" spans="1:10" x14ac:dyDescent="0.3">
      <c r="A693" s="89"/>
      <c r="B693" s="90" t="str">
        <f>IF(A693="","",VLOOKUP(A693,'Fixture List Individual Files'!$B$14:$F$63,2,FALSE))</f>
        <v/>
      </c>
      <c r="C693" s="91"/>
      <c r="D693" s="92" t="str">
        <f>IF(A693="","",VLOOKUP(A693,'Fixture List Individual Files'!$B$14:$F$63,3,FALSE))</f>
        <v/>
      </c>
      <c r="E693" s="92" t="str">
        <f t="shared" si="85"/>
        <v/>
      </c>
      <c r="F693" s="93" t="str">
        <f>IF(A693="","",VLOOKUP(A693,'Fixture List Individual Files'!$B$14:$F$63,4,FALSE))</f>
        <v/>
      </c>
      <c r="G693" s="94" t="str">
        <f>IF(A693="","",VLOOKUP(A693,'Fixture List Individual Files'!$B$14:$F$63,5,FALSE))</f>
        <v/>
      </c>
      <c r="H693" s="95" t="str">
        <f t="shared" si="82"/>
        <v/>
      </c>
      <c r="I693" s="96" t="str">
        <f t="shared" si="83"/>
        <v/>
      </c>
      <c r="J693" s="96" t="str">
        <f t="shared" si="84"/>
        <v/>
      </c>
    </row>
    <row r="694" spans="1:10" x14ac:dyDescent="0.3">
      <c r="A694" s="89"/>
      <c r="B694" s="90" t="str">
        <f>IF(A694="","",VLOOKUP(A694,'Fixture List Individual Files'!$B$14:$F$63,2,FALSE))</f>
        <v/>
      </c>
      <c r="C694" s="97"/>
      <c r="D694" s="92" t="str">
        <f>IF(A694="","",VLOOKUP(A694,'Fixture List Individual Files'!$B$14:$F$63,3,FALSE))</f>
        <v/>
      </c>
      <c r="E694" s="92" t="str">
        <f t="shared" si="85"/>
        <v/>
      </c>
      <c r="F694" s="93" t="str">
        <f>IF(A694="","",VLOOKUP(A694,'Fixture List Individual Files'!$B$14:$F$63,4,FALSE))</f>
        <v/>
      </c>
      <c r="G694" s="94" t="str">
        <f>IF(A694="","",VLOOKUP(A694,'Fixture List Individual Files'!$B$14:$F$63,5,FALSE))</f>
        <v/>
      </c>
      <c r="H694" s="95" t="str">
        <f t="shared" si="82"/>
        <v/>
      </c>
      <c r="I694" s="96" t="str">
        <f t="shared" si="83"/>
        <v/>
      </c>
      <c r="J694" s="96" t="str">
        <f t="shared" si="84"/>
        <v/>
      </c>
    </row>
    <row r="695" spans="1:10" x14ac:dyDescent="0.3">
      <c r="A695" s="89"/>
      <c r="B695" s="90" t="str">
        <f>IF(A695="","",VLOOKUP(A695,'Fixture List Individual Files'!$B$14:$F$63,2,FALSE))</f>
        <v/>
      </c>
      <c r="C695" s="98"/>
      <c r="D695" s="92" t="str">
        <f>IF(A695="","",VLOOKUP(A695,'Fixture List Individual Files'!$B$14:$F$63,3,FALSE))</f>
        <v/>
      </c>
      <c r="E695" s="92" t="str">
        <f t="shared" si="85"/>
        <v/>
      </c>
      <c r="F695" s="93" t="str">
        <f>IF(A695="","",VLOOKUP(A695,'Fixture List Individual Files'!$B$14:$F$63,4,FALSE))</f>
        <v/>
      </c>
      <c r="G695" s="94" t="str">
        <f>IF(A695="","",VLOOKUP(A695,'Fixture List Individual Files'!$B$14:$F$63,5,FALSE))</f>
        <v/>
      </c>
      <c r="H695" s="95" t="str">
        <f t="shared" si="82"/>
        <v/>
      </c>
      <c r="I695" s="96" t="str">
        <f t="shared" si="83"/>
        <v/>
      </c>
      <c r="J695" s="96" t="str">
        <f t="shared" si="84"/>
        <v/>
      </c>
    </row>
    <row r="696" spans="1:10" x14ac:dyDescent="0.3">
      <c r="A696" s="89"/>
      <c r="B696" s="90" t="str">
        <f>IF(A696="","",VLOOKUP(A696,'Fixture List Individual Files'!$B$14:$F$63,2,FALSE))</f>
        <v/>
      </c>
      <c r="C696" s="98"/>
      <c r="D696" s="92" t="str">
        <f>IF(A696="","",VLOOKUP(A696,'Fixture List Individual Files'!$B$14:$F$63,3,FALSE))</f>
        <v/>
      </c>
      <c r="E696" s="92" t="str">
        <f t="shared" si="85"/>
        <v/>
      </c>
      <c r="F696" s="93" t="str">
        <f>IF(A696="","",VLOOKUP(A696,'Fixture List Individual Files'!$B$14:$F$63,4,FALSE))</f>
        <v/>
      </c>
      <c r="G696" s="94" t="str">
        <f>IF(A696="","",VLOOKUP(A696,'Fixture List Individual Files'!$B$14:$F$63,5,FALSE))</f>
        <v/>
      </c>
      <c r="H696" s="95" t="str">
        <f t="shared" si="82"/>
        <v/>
      </c>
      <c r="I696" s="96" t="str">
        <f t="shared" si="83"/>
        <v/>
      </c>
      <c r="J696" s="96" t="str">
        <f t="shared" si="84"/>
        <v/>
      </c>
    </row>
    <row r="697" spans="1:10" x14ac:dyDescent="0.3">
      <c r="A697" s="90"/>
      <c r="B697" s="292" t="s">
        <v>299</v>
      </c>
      <c r="C697" s="293">
        <f>SUM(C661:C696)</f>
        <v>0</v>
      </c>
      <c r="D697" s="293"/>
      <c r="E697" s="293">
        <f>SUM(E661:E696)</f>
        <v>0</v>
      </c>
      <c r="F697" s="290">
        <f>SUMIF(F661:F696,"Yes",E661:E696)</f>
        <v>0</v>
      </c>
      <c r="G697" s="217"/>
      <c r="H697" s="289">
        <f>SUM(H661:H696)</f>
        <v>0</v>
      </c>
      <c r="I697" s="290">
        <f t="shared" ref="I697:J697" si="86">SUM(I661:I696)</f>
        <v>0</v>
      </c>
      <c r="J697" s="290">
        <f t="shared" si="86"/>
        <v>0</v>
      </c>
    </row>
    <row r="699" spans="1:10" x14ac:dyDescent="0.3">
      <c r="A699" s="400" t="s">
        <v>111</v>
      </c>
      <c r="B699" s="400"/>
      <c r="C699" s="400"/>
      <c r="D699" s="400"/>
      <c r="E699" s="400"/>
      <c r="F699" s="103" t="s">
        <v>287</v>
      </c>
      <c r="G699" s="104"/>
      <c r="H699" s="102"/>
      <c r="I699" s="102"/>
      <c r="J699" s="105" t="e">
        <f>IF(VLOOKUP(A699,'Start Here!'!$N$46:$Q$70,4,FALSE)=0,VLOOKUP(Facility_Type,Admin_Lists!$A$63:$B$66,2,FALSE),VLOOKUP(A699,'Start Here!'!$N$46:$Q$70,4,FALSE))</f>
        <v>#N/A</v>
      </c>
    </row>
    <row r="700" spans="1:10" ht="17.25" thickBot="1" x14ac:dyDescent="0.35">
      <c r="A700" s="106" t="s">
        <v>288</v>
      </c>
      <c r="B700" s="107" t="s">
        <v>57</v>
      </c>
      <c r="C700" s="108"/>
      <c r="D700" s="109"/>
      <c r="E700" s="109">
        <f>IFERROR(VLOOKUP(B700,Admin_Lists!$A$9:$B$49,2,FALSE),"")</f>
        <v>0</v>
      </c>
      <c r="F700" s="110" t="s">
        <v>289</v>
      </c>
      <c r="G700" s="122"/>
      <c r="H700" s="111"/>
      <c r="I700" s="111"/>
      <c r="J700" s="112">
        <f>VLOOKUP(A699,'Start Here!'!$N$46:$O$70,2,FALSE)</f>
        <v>0</v>
      </c>
    </row>
    <row r="701" spans="1:10" ht="17.25" x14ac:dyDescent="0.3">
      <c r="A701" s="113"/>
      <c r="B701" s="401" t="str">
        <f>"Area Description: "&amp;'Sq. Ft. Area Individual Files'!D710</f>
        <v xml:space="preserve">Area Description: </v>
      </c>
      <c r="C701" s="401"/>
      <c r="D701" s="401"/>
      <c r="E701" s="401"/>
      <c r="F701" s="120" t="s">
        <v>290</v>
      </c>
      <c r="G701" s="114">
        <f>'Sq. Ft. Area Individual Files'!C711</f>
        <v>0</v>
      </c>
    </row>
    <row r="702" spans="1:10" x14ac:dyDescent="0.3">
      <c r="A702" s="397" t="s">
        <v>260</v>
      </c>
      <c r="B702" s="395" t="s">
        <v>268</v>
      </c>
      <c r="C702" s="395" t="s">
        <v>269</v>
      </c>
      <c r="D702" s="395" t="s">
        <v>262</v>
      </c>
      <c r="E702" s="395" t="s">
        <v>291</v>
      </c>
      <c r="F702" s="395" t="s">
        <v>292</v>
      </c>
      <c r="G702" s="397" t="s">
        <v>264</v>
      </c>
      <c r="H702" s="399" t="s">
        <v>293</v>
      </c>
      <c r="I702" s="399"/>
      <c r="J702" s="399"/>
    </row>
    <row r="703" spans="1:10" ht="25.5" x14ac:dyDescent="0.3">
      <c r="A703" s="398"/>
      <c r="B703" s="396"/>
      <c r="C703" s="396"/>
      <c r="D703" s="396"/>
      <c r="E703" s="396"/>
      <c r="F703" s="396"/>
      <c r="G703" s="398"/>
      <c r="H703" s="118" t="s">
        <v>294</v>
      </c>
      <c r="I703" s="118" t="s">
        <v>295</v>
      </c>
      <c r="J703" s="118" t="s">
        <v>296</v>
      </c>
    </row>
    <row r="704" spans="1:10" x14ac:dyDescent="0.3">
      <c r="A704" s="89"/>
      <c r="B704" s="90" t="str">
        <f>IF(A704="","",VLOOKUP(A704,'Fixture List Individual Files'!$B$14:$F$63,2,FALSE))</f>
        <v/>
      </c>
      <c r="C704" s="91"/>
      <c r="D704" s="92" t="str">
        <f>IF(A704="","",VLOOKUP(A704,'Fixture List Individual Files'!$B$14:$F$63,3,FALSE))</f>
        <v/>
      </c>
      <c r="E704" s="92" t="str">
        <f>IF(D704="","",C704*D704)</f>
        <v/>
      </c>
      <c r="F704" s="93" t="str">
        <f>IF(A704="","",VLOOKUP(A704,'Fixture List Individual Files'!$B$14:$F$63,4,FALSE))</f>
        <v/>
      </c>
      <c r="G704" s="94" t="str">
        <f>IF(A704="","",VLOOKUP(A704,'Fixture List Individual Files'!$B$14:$F$63,5,FALSE))</f>
        <v/>
      </c>
      <c r="H704" s="95" t="str">
        <f t="shared" ref="H704:H739" si="87">IF(AND(F704="Yes",Facility_Type="Commercial"),(SFE_Commercial-SFBASE_Commercial)*E704/1000*$J$700,IF(AND(F704="Yes",Facility_Type="Industrial",G704="Non-High Bay"),(SFE_Industrial-SFBASE_Industrial)*E704/1000*$J$700,IF(AND(F704="Yes",Facility_Type="Schools &amp; Government",G704="Non-High Bay"),((SFE_SG-SFBASE_SG)*E704/1000*$J$700),"")))</f>
        <v/>
      </c>
      <c r="I704" s="96" t="str">
        <f t="shared" ref="I704:I739" si="88">IF(AND(F704="Yes",Facility_Type="Commercial"),(SFE_Commercial-SFBASE_Commercial)*E704/1000*$J$699,IF(AND(F704="Yes",Facility_Type="Industrial",G704="Non-High Bay"),(SFE_Industrial-SFBASE_Industrial)*E704/1000*$J$699,IF(AND(F704="Yes",Facility_Type="Schools &amp; Government",G704="Non-High Bay"),((SFE_SG-SFBASE_SG)*E704/1000*$J$699),"")))</f>
        <v/>
      </c>
      <c r="J704" s="96" t="str">
        <f t="shared" ref="J704:J739" si="89">IFERROR(I704*EUL_for_NLC,"")</f>
        <v/>
      </c>
    </row>
    <row r="705" spans="1:10" x14ac:dyDescent="0.3">
      <c r="A705" s="89"/>
      <c r="B705" s="90" t="str">
        <f>IF(A705="","",VLOOKUP(A705,'Fixture List Individual Files'!$B$14:$F$63,2,FALSE))</f>
        <v/>
      </c>
      <c r="C705" s="91"/>
      <c r="D705" s="92" t="str">
        <f>IF(A705="","",VLOOKUP(A705,'Fixture List Individual Files'!$B$14:$F$63,3,FALSE))</f>
        <v/>
      </c>
      <c r="E705" s="92" t="str">
        <f t="shared" ref="E705:E739" si="90">IF(D705="","",C705*D705)</f>
        <v/>
      </c>
      <c r="F705" s="93" t="str">
        <f>IF(A705="","",VLOOKUP(A705,'Fixture List Individual Files'!$B$14:$F$63,4,FALSE))</f>
        <v/>
      </c>
      <c r="G705" s="94" t="str">
        <f>IF(A705="","",VLOOKUP(A705,'Fixture List Individual Files'!$B$14:$F$63,5,FALSE))</f>
        <v/>
      </c>
      <c r="H705" s="95" t="str">
        <f t="shared" si="87"/>
        <v/>
      </c>
      <c r="I705" s="96" t="str">
        <f t="shared" si="88"/>
        <v/>
      </c>
      <c r="J705" s="96" t="str">
        <f t="shared" si="89"/>
        <v/>
      </c>
    </row>
    <row r="706" spans="1:10" x14ac:dyDescent="0.3">
      <c r="A706" s="89"/>
      <c r="B706" s="90" t="str">
        <f>IF(A706="","",VLOOKUP(A706,'Fixture List Individual Files'!$B$14:$F$63,2,FALSE))</f>
        <v/>
      </c>
      <c r="C706" s="91"/>
      <c r="D706" s="92" t="str">
        <f>IF(A706="","",VLOOKUP(A706,'Fixture List Individual Files'!$B$14:$F$63,3,FALSE))</f>
        <v/>
      </c>
      <c r="E706" s="92" t="str">
        <f t="shared" si="90"/>
        <v/>
      </c>
      <c r="F706" s="93" t="str">
        <f>IF(A706="","",VLOOKUP(A706,'Fixture List Individual Files'!$B$14:$F$63,4,FALSE))</f>
        <v/>
      </c>
      <c r="G706" s="94" t="str">
        <f>IF(A706="","",VLOOKUP(A706,'Fixture List Individual Files'!$B$14:$F$63,5,FALSE))</f>
        <v/>
      </c>
      <c r="H706" s="95" t="str">
        <f t="shared" si="87"/>
        <v/>
      </c>
      <c r="I706" s="96" t="str">
        <f t="shared" si="88"/>
        <v/>
      </c>
      <c r="J706" s="96" t="str">
        <f t="shared" si="89"/>
        <v/>
      </c>
    </row>
    <row r="707" spans="1:10" x14ac:dyDescent="0.3">
      <c r="A707" s="89"/>
      <c r="B707" s="90" t="str">
        <f>IF(A707="","",VLOOKUP(A707,'Fixture List Individual Files'!$B$14:$F$63,2,FALSE))</f>
        <v/>
      </c>
      <c r="C707" s="91"/>
      <c r="D707" s="92" t="str">
        <f>IF(A707="","",VLOOKUP(A707,'Fixture List Individual Files'!$B$14:$F$63,3,FALSE))</f>
        <v/>
      </c>
      <c r="E707" s="92" t="str">
        <f t="shared" si="90"/>
        <v/>
      </c>
      <c r="F707" s="93" t="str">
        <f>IF(A707="","",VLOOKUP(A707,'Fixture List Individual Files'!$B$14:$F$63,4,FALSE))</f>
        <v/>
      </c>
      <c r="G707" s="94" t="str">
        <f>IF(A707="","",VLOOKUP(A707,'Fixture List Individual Files'!$B$14:$F$63,5,FALSE))</f>
        <v/>
      </c>
      <c r="H707" s="95" t="str">
        <f t="shared" si="87"/>
        <v/>
      </c>
      <c r="I707" s="96" t="str">
        <f t="shared" si="88"/>
        <v/>
      </c>
      <c r="J707" s="96" t="str">
        <f t="shared" si="89"/>
        <v/>
      </c>
    </row>
    <row r="708" spans="1:10" x14ac:dyDescent="0.3">
      <c r="A708" s="89"/>
      <c r="B708" s="90" t="str">
        <f>IF(A708="","",VLOOKUP(A708,'Fixture List Individual Files'!$B$14:$F$63,2,FALSE))</f>
        <v/>
      </c>
      <c r="C708" s="91"/>
      <c r="D708" s="92" t="str">
        <f>IF(A708="","",VLOOKUP(A708,'Fixture List Individual Files'!$B$14:$F$63,3,FALSE))</f>
        <v/>
      </c>
      <c r="E708" s="92" t="str">
        <f t="shared" si="90"/>
        <v/>
      </c>
      <c r="F708" s="93" t="str">
        <f>IF(A708="","",VLOOKUP(A708,'Fixture List Individual Files'!$B$14:$F$63,4,FALSE))</f>
        <v/>
      </c>
      <c r="G708" s="94" t="str">
        <f>IF(A708="","",VLOOKUP(A708,'Fixture List Individual Files'!$B$14:$F$63,5,FALSE))</f>
        <v/>
      </c>
      <c r="H708" s="95" t="str">
        <f t="shared" si="87"/>
        <v/>
      </c>
      <c r="I708" s="96" t="str">
        <f t="shared" si="88"/>
        <v/>
      </c>
      <c r="J708" s="96" t="str">
        <f t="shared" si="89"/>
        <v/>
      </c>
    </row>
    <row r="709" spans="1:10" x14ac:dyDescent="0.3">
      <c r="A709" s="89"/>
      <c r="B709" s="90" t="str">
        <f>IF(A709="","",VLOOKUP(A709,'Fixture List Individual Files'!$B$14:$F$63,2,FALSE))</f>
        <v/>
      </c>
      <c r="C709" s="91"/>
      <c r="D709" s="92" t="str">
        <f>IF(A709="","",VLOOKUP(A709,'Fixture List Individual Files'!$B$14:$F$63,3,FALSE))</f>
        <v/>
      </c>
      <c r="E709" s="92" t="str">
        <f t="shared" si="90"/>
        <v/>
      </c>
      <c r="F709" s="93" t="str">
        <f>IF(A709="","",VLOOKUP(A709,'Fixture List Individual Files'!$B$14:$F$63,4,FALSE))</f>
        <v/>
      </c>
      <c r="G709" s="94" t="str">
        <f>IF(A709="","",VLOOKUP(A709,'Fixture List Individual Files'!$B$14:$F$63,5,FALSE))</f>
        <v/>
      </c>
      <c r="H709" s="95" t="str">
        <f t="shared" si="87"/>
        <v/>
      </c>
      <c r="I709" s="96" t="str">
        <f t="shared" si="88"/>
        <v/>
      </c>
      <c r="J709" s="96" t="str">
        <f t="shared" si="89"/>
        <v/>
      </c>
    </row>
    <row r="710" spans="1:10" x14ac:dyDescent="0.3">
      <c r="A710" s="89"/>
      <c r="B710" s="90" t="str">
        <f>IF(A710="","",VLOOKUP(A710,'Fixture List Individual Files'!$B$14:$F$63,2,FALSE))</f>
        <v/>
      </c>
      <c r="C710" s="91"/>
      <c r="D710" s="92" t="str">
        <f>IF(A710="","",VLOOKUP(A710,'Fixture List Individual Files'!$B$14:$F$63,3,FALSE))</f>
        <v/>
      </c>
      <c r="E710" s="92" t="str">
        <f t="shared" si="90"/>
        <v/>
      </c>
      <c r="F710" s="93" t="str">
        <f>IF(A710="","",VLOOKUP(A710,'Fixture List Individual Files'!$B$14:$F$63,4,FALSE))</f>
        <v/>
      </c>
      <c r="G710" s="94" t="str">
        <f>IF(A710="","",VLOOKUP(A710,'Fixture List Individual Files'!$B$14:$F$63,5,FALSE))</f>
        <v/>
      </c>
      <c r="H710" s="95" t="str">
        <f t="shared" si="87"/>
        <v/>
      </c>
      <c r="I710" s="96" t="str">
        <f t="shared" si="88"/>
        <v/>
      </c>
      <c r="J710" s="96" t="str">
        <f t="shared" si="89"/>
        <v/>
      </c>
    </row>
    <row r="711" spans="1:10" x14ac:dyDescent="0.3">
      <c r="A711" s="89"/>
      <c r="B711" s="90" t="str">
        <f>IF(A711="","",VLOOKUP(A711,'Fixture List Individual Files'!$B$14:$F$63,2,FALSE))</f>
        <v/>
      </c>
      <c r="C711" s="91"/>
      <c r="D711" s="92" t="str">
        <f>IF(A711="","",VLOOKUP(A711,'Fixture List Individual Files'!$B$14:$F$63,3,FALSE))</f>
        <v/>
      </c>
      <c r="E711" s="92" t="str">
        <f t="shared" si="90"/>
        <v/>
      </c>
      <c r="F711" s="93" t="str">
        <f>IF(A711="","",VLOOKUP(A711,'Fixture List Individual Files'!$B$14:$F$63,4,FALSE))</f>
        <v/>
      </c>
      <c r="G711" s="94" t="str">
        <f>IF(A711="","",VLOOKUP(A711,'Fixture List Individual Files'!$B$14:$F$63,5,FALSE))</f>
        <v/>
      </c>
      <c r="H711" s="95" t="str">
        <f t="shared" si="87"/>
        <v/>
      </c>
      <c r="I711" s="96" t="str">
        <f t="shared" si="88"/>
        <v/>
      </c>
      <c r="J711" s="96" t="str">
        <f t="shared" si="89"/>
        <v/>
      </c>
    </row>
    <row r="712" spans="1:10" x14ac:dyDescent="0.3">
      <c r="A712" s="89"/>
      <c r="B712" s="90" t="str">
        <f>IF(A712="","",VLOOKUP(A712,'Fixture List Individual Files'!$B$14:$F$63,2,FALSE))</f>
        <v/>
      </c>
      <c r="C712" s="91"/>
      <c r="D712" s="92" t="str">
        <f>IF(A712="","",VLOOKUP(A712,'Fixture List Individual Files'!$B$14:$F$63,3,FALSE))</f>
        <v/>
      </c>
      <c r="E712" s="92" t="str">
        <f t="shared" si="90"/>
        <v/>
      </c>
      <c r="F712" s="93" t="str">
        <f>IF(A712="","",VLOOKUP(A712,'Fixture List Individual Files'!$B$14:$F$63,4,FALSE))</f>
        <v/>
      </c>
      <c r="G712" s="94" t="str">
        <f>IF(A712="","",VLOOKUP(A712,'Fixture List Individual Files'!$B$14:$F$63,5,FALSE))</f>
        <v/>
      </c>
      <c r="H712" s="95" t="str">
        <f t="shared" si="87"/>
        <v/>
      </c>
      <c r="I712" s="96" t="str">
        <f t="shared" si="88"/>
        <v/>
      </c>
      <c r="J712" s="96" t="str">
        <f t="shared" si="89"/>
        <v/>
      </c>
    </row>
    <row r="713" spans="1:10" x14ac:dyDescent="0.3">
      <c r="A713" s="89"/>
      <c r="B713" s="90" t="str">
        <f>IF(A713="","",VLOOKUP(A713,'Fixture List Individual Files'!$B$14:$F$63,2,FALSE))</f>
        <v/>
      </c>
      <c r="C713" s="91"/>
      <c r="D713" s="92" t="str">
        <f>IF(A713="","",VLOOKUP(A713,'Fixture List Individual Files'!$B$14:$F$63,3,FALSE))</f>
        <v/>
      </c>
      <c r="E713" s="92" t="str">
        <f t="shared" si="90"/>
        <v/>
      </c>
      <c r="F713" s="93" t="str">
        <f>IF(A713="","",VLOOKUP(A713,'Fixture List Individual Files'!$B$14:$F$63,4,FALSE))</f>
        <v/>
      </c>
      <c r="G713" s="94" t="str">
        <f>IF(A713="","",VLOOKUP(A713,'Fixture List Individual Files'!$B$14:$F$63,5,FALSE))</f>
        <v/>
      </c>
      <c r="H713" s="95" t="str">
        <f t="shared" si="87"/>
        <v/>
      </c>
      <c r="I713" s="96" t="str">
        <f t="shared" si="88"/>
        <v/>
      </c>
      <c r="J713" s="96" t="str">
        <f t="shared" si="89"/>
        <v/>
      </c>
    </row>
    <row r="714" spans="1:10" x14ac:dyDescent="0.3">
      <c r="A714" s="89"/>
      <c r="B714" s="90" t="str">
        <f>IF(A714="","",VLOOKUP(A714,'Fixture List Individual Files'!$B$14:$F$63,2,FALSE))</f>
        <v/>
      </c>
      <c r="C714" s="91"/>
      <c r="D714" s="92" t="str">
        <f>IF(A714="","",VLOOKUP(A714,'Fixture List Individual Files'!$B$14:$F$63,3,FALSE))</f>
        <v/>
      </c>
      <c r="E714" s="92" t="str">
        <f t="shared" si="90"/>
        <v/>
      </c>
      <c r="F714" s="93" t="str">
        <f>IF(A714="","",VLOOKUP(A714,'Fixture List Individual Files'!$B$14:$F$63,4,FALSE))</f>
        <v/>
      </c>
      <c r="G714" s="94" t="str">
        <f>IF(A714="","",VLOOKUP(A714,'Fixture List Individual Files'!$B$14:$F$63,5,FALSE))</f>
        <v/>
      </c>
      <c r="H714" s="95" t="str">
        <f t="shared" si="87"/>
        <v/>
      </c>
      <c r="I714" s="96" t="str">
        <f t="shared" si="88"/>
        <v/>
      </c>
      <c r="J714" s="96" t="str">
        <f t="shared" si="89"/>
        <v/>
      </c>
    </row>
    <row r="715" spans="1:10" x14ac:dyDescent="0.3">
      <c r="A715" s="89"/>
      <c r="B715" s="90" t="str">
        <f>IF(A715="","",VLOOKUP(A715,'Fixture List Individual Files'!$B$14:$F$63,2,FALSE))</f>
        <v/>
      </c>
      <c r="C715" s="91"/>
      <c r="D715" s="92" t="str">
        <f>IF(A715="","",VLOOKUP(A715,'Fixture List Individual Files'!$B$14:$F$63,3,FALSE))</f>
        <v/>
      </c>
      <c r="E715" s="92" t="str">
        <f t="shared" si="90"/>
        <v/>
      </c>
      <c r="F715" s="93" t="str">
        <f>IF(A715="","",VLOOKUP(A715,'Fixture List Individual Files'!$B$14:$F$63,4,FALSE))</f>
        <v/>
      </c>
      <c r="G715" s="94" t="str">
        <f>IF(A715="","",VLOOKUP(A715,'Fixture List Individual Files'!$B$14:$F$63,5,FALSE))</f>
        <v/>
      </c>
      <c r="H715" s="95" t="str">
        <f t="shared" si="87"/>
        <v/>
      </c>
      <c r="I715" s="96" t="str">
        <f t="shared" si="88"/>
        <v/>
      </c>
      <c r="J715" s="96" t="str">
        <f t="shared" si="89"/>
        <v/>
      </c>
    </row>
    <row r="716" spans="1:10" x14ac:dyDescent="0.3">
      <c r="A716" s="89"/>
      <c r="B716" s="90" t="str">
        <f>IF(A716="","",VLOOKUP(A716,'Fixture List Individual Files'!$B$14:$F$63,2,FALSE))</f>
        <v/>
      </c>
      <c r="C716" s="91"/>
      <c r="D716" s="92" t="str">
        <f>IF(A716="","",VLOOKUP(A716,'Fixture List Individual Files'!$B$14:$F$63,3,FALSE))</f>
        <v/>
      </c>
      <c r="E716" s="92" t="str">
        <f t="shared" si="90"/>
        <v/>
      </c>
      <c r="F716" s="93" t="str">
        <f>IF(A716="","",VLOOKUP(A716,'Fixture List Individual Files'!$B$14:$F$63,4,FALSE))</f>
        <v/>
      </c>
      <c r="G716" s="94" t="str">
        <f>IF(A716="","",VLOOKUP(A716,'Fixture List Individual Files'!$B$14:$F$63,5,FALSE))</f>
        <v/>
      </c>
      <c r="H716" s="95" t="str">
        <f t="shared" si="87"/>
        <v/>
      </c>
      <c r="I716" s="96" t="str">
        <f t="shared" si="88"/>
        <v/>
      </c>
      <c r="J716" s="96" t="str">
        <f t="shared" si="89"/>
        <v/>
      </c>
    </row>
    <row r="717" spans="1:10" x14ac:dyDescent="0.3">
      <c r="A717" s="89"/>
      <c r="B717" s="90" t="str">
        <f>IF(A717="","",VLOOKUP(A717,'Fixture List Individual Files'!$B$14:$F$63,2,FALSE))</f>
        <v/>
      </c>
      <c r="C717" s="91"/>
      <c r="D717" s="92" t="str">
        <f>IF(A717="","",VLOOKUP(A717,'Fixture List Individual Files'!$B$14:$F$63,3,FALSE))</f>
        <v/>
      </c>
      <c r="E717" s="92" t="str">
        <f t="shared" si="90"/>
        <v/>
      </c>
      <c r="F717" s="93" t="str">
        <f>IF(A717="","",VLOOKUP(A717,'Fixture List Individual Files'!$B$14:$F$63,4,FALSE))</f>
        <v/>
      </c>
      <c r="G717" s="94" t="str">
        <f>IF(A717="","",VLOOKUP(A717,'Fixture List Individual Files'!$B$14:$F$63,5,FALSE))</f>
        <v/>
      </c>
      <c r="H717" s="95" t="str">
        <f t="shared" si="87"/>
        <v/>
      </c>
      <c r="I717" s="96" t="str">
        <f t="shared" si="88"/>
        <v/>
      </c>
      <c r="J717" s="96" t="str">
        <f t="shared" si="89"/>
        <v/>
      </c>
    </row>
    <row r="718" spans="1:10" x14ac:dyDescent="0.3">
      <c r="A718" s="89"/>
      <c r="B718" s="90" t="str">
        <f>IF(A718="","",VLOOKUP(A718,'Fixture List Individual Files'!$B$14:$F$63,2,FALSE))</f>
        <v/>
      </c>
      <c r="C718" s="91"/>
      <c r="D718" s="92" t="str">
        <f>IF(A718="","",VLOOKUP(A718,'Fixture List Individual Files'!$B$14:$F$63,3,FALSE))</f>
        <v/>
      </c>
      <c r="E718" s="92" t="str">
        <f t="shared" si="90"/>
        <v/>
      </c>
      <c r="F718" s="93" t="str">
        <f>IF(A718="","",VLOOKUP(A718,'Fixture List Individual Files'!$B$14:$F$63,4,FALSE))</f>
        <v/>
      </c>
      <c r="G718" s="94" t="str">
        <f>IF(A718="","",VLOOKUP(A718,'Fixture List Individual Files'!$B$14:$F$63,5,FALSE))</f>
        <v/>
      </c>
      <c r="H718" s="95" t="str">
        <f t="shared" si="87"/>
        <v/>
      </c>
      <c r="I718" s="96" t="str">
        <f t="shared" si="88"/>
        <v/>
      </c>
      <c r="J718" s="96" t="str">
        <f t="shared" si="89"/>
        <v/>
      </c>
    </row>
    <row r="719" spans="1:10" x14ac:dyDescent="0.3">
      <c r="A719" s="89"/>
      <c r="B719" s="90" t="str">
        <f>IF(A719="","",VLOOKUP(A719,'Fixture List Individual Files'!$B$14:$F$63,2,FALSE))</f>
        <v/>
      </c>
      <c r="C719" s="91"/>
      <c r="D719" s="92" t="str">
        <f>IF(A719="","",VLOOKUP(A719,'Fixture List Individual Files'!$B$14:$F$63,3,FALSE))</f>
        <v/>
      </c>
      <c r="E719" s="92" t="str">
        <f t="shared" si="90"/>
        <v/>
      </c>
      <c r="F719" s="93" t="str">
        <f>IF(A719="","",VLOOKUP(A719,'Fixture List Individual Files'!$B$14:$F$63,4,FALSE))</f>
        <v/>
      </c>
      <c r="G719" s="94" t="str">
        <f>IF(A719="","",VLOOKUP(A719,'Fixture List Individual Files'!$B$14:$F$63,5,FALSE))</f>
        <v/>
      </c>
      <c r="H719" s="95" t="str">
        <f t="shared" si="87"/>
        <v/>
      </c>
      <c r="I719" s="96" t="str">
        <f t="shared" si="88"/>
        <v/>
      </c>
      <c r="J719" s="96" t="str">
        <f t="shared" si="89"/>
        <v/>
      </c>
    </row>
    <row r="720" spans="1:10" x14ac:dyDescent="0.3">
      <c r="A720" s="89"/>
      <c r="B720" s="90" t="str">
        <f>IF(A720="","",VLOOKUP(A720,'Fixture List Individual Files'!$B$14:$F$63,2,FALSE))</f>
        <v/>
      </c>
      <c r="C720" s="91"/>
      <c r="D720" s="92" t="str">
        <f>IF(A720="","",VLOOKUP(A720,'Fixture List Individual Files'!$B$14:$F$63,3,FALSE))</f>
        <v/>
      </c>
      <c r="E720" s="92" t="str">
        <f t="shared" si="90"/>
        <v/>
      </c>
      <c r="F720" s="93" t="str">
        <f>IF(A720="","",VLOOKUP(A720,'Fixture List Individual Files'!$B$14:$F$63,4,FALSE))</f>
        <v/>
      </c>
      <c r="G720" s="94" t="str">
        <f>IF(A720="","",VLOOKUP(A720,'Fixture List Individual Files'!$B$14:$F$63,5,FALSE))</f>
        <v/>
      </c>
      <c r="H720" s="95" t="str">
        <f t="shared" si="87"/>
        <v/>
      </c>
      <c r="I720" s="96" t="str">
        <f t="shared" si="88"/>
        <v/>
      </c>
      <c r="J720" s="96" t="str">
        <f t="shared" si="89"/>
        <v/>
      </c>
    </row>
    <row r="721" spans="1:10" x14ac:dyDescent="0.3">
      <c r="A721" s="89"/>
      <c r="B721" s="90" t="str">
        <f>IF(A721="","",VLOOKUP(A721,'Fixture List Individual Files'!$B$14:$F$63,2,FALSE))</f>
        <v/>
      </c>
      <c r="C721" s="91"/>
      <c r="D721" s="92" t="str">
        <f>IF(A721="","",VLOOKUP(A721,'Fixture List Individual Files'!$B$14:$F$63,3,FALSE))</f>
        <v/>
      </c>
      <c r="E721" s="92" t="str">
        <f t="shared" si="90"/>
        <v/>
      </c>
      <c r="F721" s="93" t="str">
        <f>IF(A721="","",VLOOKUP(A721,'Fixture List Individual Files'!$B$14:$F$63,4,FALSE))</f>
        <v/>
      </c>
      <c r="G721" s="94" t="str">
        <f>IF(A721="","",VLOOKUP(A721,'Fixture List Individual Files'!$B$14:$F$63,5,FALSE))</f>
        <v/>
      </c>
      <c r="H721" s="95" t="str">
        <f t="shared" si="87"/>
        <v/>
      </c>
      <c r="I721" s="96" t="str">
        <f t="shared" si="88"/>
        <v/>
      </c>
      <c r="J721" s="96" t="str">
        <f t="shared" si="89"/>
        <v/>
      </c>
    </row>
    <row r="722" spans="1:10" x14ac:dyDescent="0.3">
      <c r="A722" s="89"/>
      <c r="B722" s="90" t="str">
        <f>IF(A722="","",VLOOKUP(A722,'Fixture List Individual Files'!$B$14:$F$63,2,FALSE))</f>
        <v/>
      </c>
      <c r="C722" s="91"/>
      <c r="D722" s="92" t="str">
        <f>IF(A722="","",VLOOKUP(A722,'Fixture List Individual Files'!$B$14:$F$63,3,FALSE))</f>
        <v/>
      </c>
      <c r="E722" s="92" t="str">
        <f t="shared" si="90"/>
        <v/>
      </c>
      <c r="F722" s="93" t="str">
        <f>IF(A722="","",VLOOKUP(A722,'Fixture List Individual Files'!$B$14:$F$63,4,FALSE))</f>
        <v/>
      </c>
      <c r="G722" s="94" t="str">
        <f>IF(A722="","",VLOOKUP(A722,'Fixture List Individual Files'!$B$14:$F$63,5,FALSE))</f>
        <v/>
      </c>
      <c r="H722" s="95" t="str">
        <f t="shared" si="87"/>
        <v/>
      </c>
      <c r="I722" s="96" t="str">
        <f t="shared" si="88"/>
        <v/>
      </c>
      <c r="J722" s="96" t="str">
        <f t="shared" si="89"/>
        <v/>
      </c>
    </row>
    <row r="723" spans="1:10" x14ac:dyDescent="0.3">
      <c r="A723" s="89"/>
      <c r="B723" s="90" t="str">
        <f>IF(A723="","",VLOOKUP(A723,'Fixture List Individual Files'!$B$14:$F$63,2,FALSE))</f>
        <v/>
      </c>
      <c r="C723" s="91"/>
      <c r="D723" s="92" t="str">
        <f>IF(A723="","",VLOOKUP(A723,'Fixture List Individual Files'!$B$14:$F$63,3,FALSE))</f>
        <v/>
      </c>
      <c r="E723" s="92" t="str">
        <f t="shared" si="90"/>
        <v/>
      </c>
      <c r="F723" s="93" t="str">
        <f>IF(A723="","",VLOOKUP(A723,'Fixture List Individual Files'!$B$14:$F$63,4,FALSE))</f>
        <v/>
      </c>
      <c r="G723" s="94" t="str">
        <f>IF(A723="","",VLOOKUP(A723,'Fixture List Individual Files'!$B$14:$F$63,5,FALSE))</f>
        <v/>
      </c>
      <c r="H723" s="95" t="str">
        <f t="shared" si="87"/>
        <v/>
      </c>
      <c r="I723" s="96" t="str">
        <f t="shared" si="88"/>
        <v/>
      </c>
      <c r="J723" s="96" t="str">
        <f t="shared" si="89"/>
        <v/>
      </c>
    </row>
    <row r="724" spans="1:10" x14ac:dyDescent="0.3">
      <c r="A724" s="89"/>
      <c r="B724" s="90" t="str">
        <f>IF(A724="","",VLOOKUP(A724,'Fixture List Individual Files'!$B$14:$F$63,2,FALSE))</f>
        <v/>
      </c>
      <c r="C724" s="91"/>
      <c r="D724" s="92" t="str">
        <f>IF(A724="","",VLOOKUP(A724,'Fixture List Individual Files'!$B$14:$F$63,3,FALSE))</f>
        <v/>
      </c>
      <c r="E724" s="92" t="str">
        <f t="shared" si="90"/>
        <v/>
      </c>
      <c r="F724" s="93" t="str">
        <f>IF(A724="","",VLOOKUP(A724,'Fixture List Individual Files'!$B$14:$F$63,4,FALSE))</f>
        <v/>
      </c>
      <c r="G724" s="94" t="str">
        <f>IF(A724="","",VLOOKUP(A724,'Fixture List Individual Files'!$B$14:$F$63,5,FALSE))</f>
        <v/>
      </c>
      <c r="H724" s="95" t="str">
        <f t="shared" si="87"/>
        <v/>
      </c>
      <c r="I724" s="96" t="str">
        <f t="shared" si="88"/>
        <v/>
      </c>
      <c r="J724" s="96" t="str">
        <f t="shared" si="89"/>
        <v/>
      </c>
    </row>
    <row r="725" spans="1:10" x14ac:dyDescent="0.3">
      <c r="A725" s="89"/>
      <c r="B725" s="90" t="str">
        <f>IF(A725="","",VLOOKUP(A725,'Fixture List Individual Files'!$B$14:$F$63,2,FALSE))</f>
        <v/>
      </c>
      <c r="C725" s="91"/>
      <c r="D725" s="92" t="str">
        <f>IF(A725="","",VLOOKUP(A725,'Fixture List Individual Files'!$B$14:$F$63,3,FALSE))</f>
        <v/>
      </c>
      <c r="E725" s="92" t="str">
        <f t="shared" si="90"/>
        <v/>
      </c>
      <c r="F725" s="93" t="str">
        <f>IF(A725="","",VLOOKUP(A725,'Fixture List Individual Files'!$B$14:$F$63,4,FALSE))</f>
        <v/>
      </c>
      <c r="G725" s="94" t="str">
        <f>IF(A725="","",VLOOKUP(A725,'Fixture List Individual Files'!$B$14:$F$63,5,FALSE))</f>
        <v/>
      </c>
      <c r="H725" s="95" t="str">
        <f t="shared" si="87"/>
        <v/>
      </c>
      <c r="I725" s="96" t="str">
        <f t="shared" si="88"/>
        <v/>
      </c>
      <c r="J725" s="96" t="str">
        <f t="shared" si="89"/>
        <v/>
      </c>
    </row>
    <row r="726" spans="1:10" x14ac:dyDescent="0.3">
      <c r="A726" s="89"/>
      <c r="B726" s="90" t="str">
        <f>IF(A726="","",VLOOKUP(A726,'Fixture List Individual Files'!$B$14:$F$63,2,FALSE))</f>
        <v/>
      </c>
      <c r="C726" s="91"/>
      <c r="D726" s="92" t="str">
        <f>IF(A726="","",VLOOKUP(A726,'Fixture List Individual Files'!$B$14:$F$63,3,FALSE))</f>
        <v/>
      </c>
      <c r="E726" s="92" t="str">
        <f t="shared" si="90"/>
        <v/>
      </c>
      <c r="F726" s="93" t="str">
        <f>IF(A726="","",VLOOKUP(A726,'Fixture List Individual Files'!$B$14:$F$63,4,FALSE))</f>
        <v/>
      </c>
      <c r="G726" s="94" t="str">
        <f>IF(A726="","",VLOOKUP(A726,'Fixture List Individual Files'!$B$14:$F$63,5,FALSE))</f>
        <v/>
      </c>
      <c r="H726" s="95" t="str">
        <f t="shared" si="87"/>
        <v/>
      </c>
      <c r="I726" s="96" t="str">
        <f t="shared" si="88"/>
        <v/>
      </c>
      <c r="J726" s="96" t="str">
        <f t="shared" si="89"/>
        <v/>
      </c>
    </row>
    <row r="727" spans="1:10" x14ac:dyDescent="0.3">
      <c r="A727" s="89"/>
      <c r="B727" s="90" t="str">
        <f>IF(A727="","",VLOOKUP(A727,'Fixture List Individual Files'!$B$14:$F$63,2,FALSE))</f>
        <v/>
      </c>
      <c r="C727" s="91"/>
      <c r="D727" s="92" t="str">
        <f>IF(A727="","",VLOOKUP(A727,'Fixture List Individual Files'!$B$14:$F$63,3,FALSE))</f>
        <v/>
      </c>
      <c r="E727" s="92" t="str">
        <f t="shared" si="90"/>
        <v/>
      </c>
      <c r="F727" s="93" t="str">
        <f>IF(A727="","",VLOOKUP(A727,'Fixture List Individual Files'!$B$14:$F$63,4,FALSE))</f>
        <v/>
      </c>
      <c r="G727" s="94" t="str">
        <f>IF(A727="","",VLOOKUP(A727,'Fixture List Individual Files'!$B$14:$F$63,5,FALSE))</f>
        <v/>
      </c>
      <c r="H727" s="95" t="str">
        <f t="shared" si="87"/>
        <v/>
      </c>
      <c r="I727" s="96" t="str">
        <f t="shared" si="88"/>
        <v/>
      </c>
      <c r="J727" s="96" t="str">
        <f t="shared" si="89"/>
        <v/>
      </c>
    </row>
    <row r="728" spans="1:10" x14ac:dyDescent="0.3">
      <c r="A728" s="89"/>
      <c r="B728" s="90" t="str">
        <f>IF(A728="","",VLOOKUP(A728,'Fixture List Individual Files'!$B$14:$F$63,2,FALSE))</f>
        <v/>
      </c>
      <c r="C728" s="91"/>
      <c r="D728" s="92" t="str">
        <f>IF(A728="","",VLOOKUP(A728,'Fixture List Individual Files'!$B$14:$F$63,3,FALSE))</f>
        <v/>
      </c>
      <c r="E728" s="92" t="str">
        <f t="shared" si="90"/>
        <v/>
      </c>
      <c r="F728" s="93" t="str">
        <f>IF(A728="","",VLOOKUP(A728,'Fixture List Individual Files'!$B$14:$F$63,4,FALSE))</f>
        <v/>
      </c>
      <c r="G728" s="94" t="str">
        <f>IF(A728="","",VLOOKUP(A728,'Fixture List Individual Files'!$B$14:$F$63,5,FALSE))</f>
        <v/>
      </c>
      <c r="H728" s="95" t="str">
        <f t="shared" si="87"/>
        <v/>
      </c>
      <c r="I728" s="96" t="str">
        <f t="shared" si="88"/>
        <v/>
      </c>
      <c r="J728" s="96" t="str">
        <f t="shared" si="89"/>
        <v/>
      </c>
    </row>
    <row r="729" spans="1:10" x14ac:dyDescent="0.3">
      <c r="A729" s="89"/>
      <c r="B729" s="90" t="str">
        <f>IF(A729="","",VLOOKUP(A729,'Fixture List Individual Files'!$B$14:$F$63,2,FALSE))</f>
        <v/>
      </c>
      <c r="C729" s="91"/>
      <c r="D729" s="92" t="str">
        <f>IF(A729="","",VLOOKUP(A729,'Fixture List Individual Files'!$B$14:$F$63,3,FALSE))</f>
        <v/>
      </c>
      <c r="E729" s="92" t="str">
        <f t="shared" si="90"/>
        <v/>
      </c>
      <c r="F729" s="93" t="str">
        <f>IF(A729="","",VLOOKUP(A729,'Fixture List Individual Files'!$B$14:$F$63,4,FALSE))</f>
        <v/>
      </c>
      <c r="G729" s="94" t="str">
        <f>IF(A729="","",VLOOKUP(A729,'Fixture List Individual Files'!$B$14:$F$63,5,FALSE))</f>
        <v/>
      </c>
      <c r="H729" s="95" t="str">
        <f t="shared" si="87"/>
        <v/>
      </c>
      <c r="I729" s="96" t="str">
        <f t="shared" si="88"/>
        <v/>
      </c>
      <c r="J729" s="96" t="str">
        <f t="shared" si="89"/>
        <v/>
      </c>
    </row>
    <row r="730" spans="1:10" x14ac:dyDescent="0.3">
      <c r="A730" s="89"/>
      <c r="B730" s="90" t="str">
        <f>IF(A730="","",VLOOKUP(A730,'Fixture List Individual Files'!$B$14:$F$63,2,FALSE))</f>
        <v/>
      </c>
      <c r="C730" s="91"/>
      <c r="D730" s="92" t="str">
        <f>IF(A730="","",VLOOKUP(A730,'Fixture List Individual Files'!$B$14:$F$63,3,FALSE))</f>
        <v/>
      </c>
      <c r="E730" s="92" t="str">
        <f t="shared" si="90"/>
        <v/>
      </c>
      <c r="F730" s="93" t="str">
        <f>IF(A730="","",VLOOKUP(A730,'Fixture List Individual Files'!$B$14:$F$63,4,FALSE))</f>
        <v/>
      </c>
      <c r="G730" s="94" t="str">
        <f>IF(A730="","",VLOOKUP(A730,'Fixture List Individual Files'!$B$14:$F$63,5,FALSE))</f>
        <v/>
      </c>
      <c r="H730" s="95" t="str">
        <f t="shared" si="87"/>
        <v/>
      </c>
      <c r="I730" s="96" t="str">
        <f t="shared" si="88"/>
        <v/>
      </c>
      <c r="J730" s="96" t="str">
        <f t="shared" si="89"/>
        <v/>
      </c>
    </row>
    <row r="731" spans="1:10" x14ac:dyDescent="0.3">
      <c r="A731" s="89"/>
      <c r="B731" s="90" t="str">
        <f>IF(A731="","",VLOOKUP(A731,'Fixture List Individual Files'!$B$14:$F$63,2,FALSE))</f>
        <v/>
      </c>
      <c r="C731" s="91"/>
      <c r="D731" s="92" t="str">
        <f>IF(A731="","",VLOOKUP(A731,'Fixture List Individual Files'!$B$14:$F$63,3,FALSE))</f>
        <v/>
      </c>
      <c r="E731" s="92" t="str">
        <f t="shared" si="90"/>
        <v/>
      </c>
      <c r="F731" s="93" t="str">
        <f>IF(A731="","",VLOOKUP(A731,'Fixture List Individual Files'!$B$14:$F$63,4,FALSE))</f>
        <v/>
      </c>
      <c r="G731" s="94" t="str">
        <f>IF(A731="","",VLOOKUP(A731,'Fixture List Individual Files'!$B$14:$F$63,5,FALSE))</f>
        <v/>
      </c>
      <c r="H731" s="95" t="str">
        <f t="shared" si="87"/>
        <v/>
      </c>
      <c r="I731" s="96" t="str">
        <f t="shared" si="88"/>
        <v/>
      </c>
      <c r="J731" s="96" t="str">
        <f t="shared" si="89"/>
        <v/>
      </c>
    </row>
    <row r="732" spans="1:10" x14ac:dyDescent="0.3">
      <c r="A732" s="89"/>
      <c r="B732" s="90" t="str">
        <f>IF(A732="","",VLOOKUP(A732,'Fixture List Individual Files'!$B$14:$F$63,2,FALSE))</f>
        <v/>
      </c>
      <c r="C732" s="91"/>
      <c r="D732" s="92" t="str">
        <f>IF(A732="","",VLOOKUP(A732,'Fixture List Individual Files'!$B$14:$F$63,3,FALSE))</f>
        <v/>
      </c>
      <c r="E732" s="92" t="str">
        <f t="shared" si="90"/>
        <v/>
      </c>
      <c r="F732" s="93" t="str">
        <f>IF(A732="","",VLOOKUP(A732,'Fixture List Individual Files'!$B$14:$F$63,4,FALSE))</f>
        <v/>
      </c>
      <c r="G732" s="94" t="str">
        <f>IF(A732="","",VLOOKUP(A732,'Fixture List Individual Files'!$B$14:$F$63,5,FALSE))</f>
        <v/>
      </c>
      <c r="H732" s="95" t="str">
        <f t="shared" si="87"/>
        <v/>
      </c>
      <c r="I732" s="96" t="str">
        <f t="shared" si="88"/>
        <v/>
      </c>
      <c r="J732" s="96" t="str">
        <f t="shared" si="89"/>
        <v/>
      </c>
    </row>
    <row r="733" spans="1:10" x14ac:dyDescent="0.3">
      <c r="A733" s="89"/>
      <c r="B733" s="90" t="str">
        <f>IF(A733="","",VLOOKUP(A733,'Fixture List Individual Files'!$B$14:$F$63,2,FALSE))</f>
        <v/>
      </c>
      <c r="C733" s="91"/>
      <c r="D733" s="92" t="str">
        <f>IF(A733="","",VLOOKUP(A733,'Fixture List Individual Files'!$B$14:$F$63,3,FALSE))</f>
        <v/>
      </c>
      <c r="E733" s="92" t="str">
        <f t="shared" si="90"/>
        <v/>
      </c>
      <c r="F733" s="93" t="str">
        <f>IF(A733="","",VLOOKUP(A733,'Fixture List Individual Files'!$B$14:$F$63,4,FALSE))</f>
        <v/>
      </c>
      <c r="G733" s="94" t="str">
        <f>IF(A733="","",VLOOKUP(A733,'Fixture List Individual Files'!$B$14:$F$63,5,FALSE))</f>
        <v/>
      </c>
      <c r="H733" s="95" t="str">
        <f t="shared" si="87"/>
        <v/>
      </c>
      <c r="I733" s="96" t="str">
        <f t="shared" si="88"/>
        <v/>
      </c>
      <c r="J733" s="96" t="str">
        <f t="shared" si="89"/>
        <v/>
      </c>
    </row>
    <row r="734" spans="1:10" x14ac:dyDescent="0.3">
      <c r="A734" s="89"/>
      <c r="B734" s="90" t="str">
        <f>IF(A734="","",VLOOKUP(A734,'Fixture List Individual Files'!$B$14:$F$63,2,FALSE))</f>
        <v/>
      </c>
      <c r="C734" s="91"/>
      <c r="D734" s="92" t="str">
        <f>IF(A734="","",VLOOKUP(A734,'Fixture List Individual Files'!$B$14:$F$63,3,FALSE))</f>
        <v/>
      </c>
      <c r="E734" s="92" t="str">
        <f t="shared" si="90"/>
        <v/>
      </c>
      <c r="F734" s="93" t="str">
        <f>IF(A734="","",VLOOKUP(A734,'Fixture List Individual Files'!$B$14:$F$63,4,FALSE))</f>
        <v/>
      </c>
      <c r="G734" s="94" t="str">
        <f>IF(A734="","",VLOOKUP(A734,'Fixture List Individual Files'!$B$14:$F$63,5,FALSE))</f>
        <v/>
      </c>
      <c r="H734" s="95" t="str">
        <f t="shared" si="87"/>
        <v/>
      </c>
      <c r="I734" s="96" t="str">
        <f t="shared" si="88"/>
        <v/>
      </c>
      <c r="J734" s="96" t="str">
        <f t="shared" si="89"/>
        <v/>
      </c>
    </row>
    <row r="735" spans="1:10" x14ac:dyDescent="0.3">
      <c r="A735" s="89"/>
      <c r="B735" s="90" t="str">
        <f>IF(A735="","",VLOOKUP(A735,'Fixture List Individual Files'!$B$14:$F$63,2,FALSE))</f>
        <v/>
      </c>
      <c r="C735" s="91"/>
      <c r="D735" s="92" t="str">
        <f>IF(A735="","",VLOOKUP(A735,'Fixture List Individual Files'!$B$14:$F$63,3,FALSE))</f>
        <v/>
      </c>
      <c r="E735" s="92" t="str">
        <f t="shared" si="90"/>
        <v/>
      </c>
      <c r="F735" s="93" t="str">
        <f>IF(A735="","",VLOOKUP(A735,'Fixture List Individual Files'!$B$14:$F$63,4,FALSE))</f>
        <v/>
      </c>
      <c r="G735" s="94" t="str">
        <f>IF(A735="","",VLOOKUP(A735,'Fixture List Individual Files'!$B$14:$F$63,5,FALSE))</f>
        <v/>
      </c>
      <c r="H735" s="95" t="str">
        <f t="shared" si="87"/>
        <v/>
      </c>
      <c r="I735" s="96" t="str">
        <f t="shared" si="88"/>
        <v/>
      </c>
      <c r="J735" s="96" t="str">
        <f t="shared" si="89"/>
        <v/>
      </c>
    </row>
    <row r="736" spans="1:10" x14ac:dyDescent="0.3">
      <c r="A736" s="89"/>
      <c r="B736" s="90" t="str">
        <f>IF(A736="","",VLOOKUP(A736,'Fixture List Individual Files'!$B$14:$F$63,2,FALSE))</f>
        <v/>
      </c>
      <c r="C736" s="91"/>
      <c r="D736" s="92" t="str">
        <f>IF(A736="","",VLOOKUP(A736,'Fixture List Individual Files'!$B$14:$F$63,3,FALSE))</f>
        <v/>
      </c>
      <c r="E736" s="92" t="str">
        <f t="shared" si="90"/>
        <v/>
      </c>
      <c r="F736" s="93" t="str">
        <f>IF(A736="","",VLOOKUP(A736,'Fixture List Individual Files'!$B$14:$F$63,4,FALSE))</f>
        <v/>
      </c>
      <c r="G736" s="94" t="str">
        <f>IF(A736="","",VLOOKUP(A736,'Fixture List Individual Files'!$B$14:$F$63,5,FALSE))</f>
        <v/>
      </c>
      <c r="H736" s="95" t="str">
        <f t="shared" si="87"/>
        <v/>
      </c>
      <c r="I736" s="96" t="str">
        <f t="shared" si="88"/>
        <v/>
      </c>
      <c r="J736" s="96" t="str">
        <f t="shared" si="89"/>
        <v/>
      </c>
    </row>
    <row r="737" spans="1:10" x14ac:dyDescent="0.3">
      <c r="A737" s="89"/>
      <c r="B737" s="90" t="str">
        <f>IF(A737="","",VLOOKUP(A737,'Fixture List Individual Files'!$B$14:$F$63,2,FALSE))</f>
        <v/>
      </c>
      <c r="C737" s="97"/>
      <c r="D737" s="92" t="str">
        <f>IF(A737="","",VLOOKUP(A737,'Fixture List Individual Files'!$B$14:$F$63,3,FALSE))</f>
        <v/>
      </c>
      <c r="E737" s="92" t="str">
        <f t="shared" si="90"/>
        <v/>
      </c>
      <c r="F737" s="93" t="str">
        <f>IF(A737="","",VLOOKUP(A737,'Fixture List Individual Files'!$B$14:$F$63,4,FALSE))</f>
        <v/>
      </c>
      <c r="G737" s="94" t="str">
        <f>IF(A737="","",VLOOKUP(A737,'Fixture List Individual Files'!$B$14:$F$63,5,FALSE))</f>
        <v/>
      </c>
      <c r="H737" s="95" t="str">
        <f t="shared" si="87"/>
        <v/>
      </c>
      <c r="I737" s="96" t="str">
        <f t="shared" si="88"/>
        <v/>
      </c>
      <c r="J737" s="96" t="str">
        <f t="shared" si="89"/>
        <v/>
      </c>
    </row>
    <row r="738" spans="1:10" x14ac:dyDescent="0.3">
      <c r="A738" s="89"/>
      <c r="B738" s="90" t="str">
        <f>IF(A738="","",VLOOKUP(A738,'Fixture List Individual Files'!$B$14:$F$63,2,FALSE))</f>
        <v/>
      </c>
      <c r="C738" s="98"/>
      <c r="D738" s="92" t="str">
        <f>IF(A738="","",VLOOKUP(A738,'Fixture List Individual Files'!$B$14:$F$63,3,FALSE))</f>
        <v/>
      </c>
      <c r="E738" s="92" t="str">
        <f t="shared" si="90"/>
        <v/>
      </c>
      <c r="F738" s="93" t="str">
        <f>IF(A738="","",VLOOKUP(A738,'Fixture List Individual Files'!$B$14:$F$63,4,FALSE))</f>
        <v/>
      </c>
      <c r="G738" s="94" t="str">
        <f>IF(A738="","",VLOOKUP(A738,'Fixture List Individual Files'!$B$14:$F$63,5,FALSE))</f>
        <v/>
      </c>
      <c r="H738" s="95" t="str">
        <f t="shared" si="87"/>
        <v/>
      </c>
      <c r="I738" s="96" t="str">
        <f t="shared" si="88"/>
        <v/>
      </c>
      <c r="J738" s="96" t="str">
        <f t="shared" si="89"/>
        <v/>
      </c>
    </row>
    <row r="739" spans="1:10" x14ac:dyDescent="0.3">
      <c r="A739" s="89"/>
      <c r="B739" s="90" t="str">
        <f>IF(A739="","",VLOOKUP(A739,'Fixture List Individual Files'!$B$14:$F$63,2,FALSE))</f>
        <v/>
      </c>
      <c r="C739" s="98"/>
      <c r="D739" s="92" t="str">
        <f>IF(A739="","",VLOOKUP(A739,'Fixture List Individual Files'!$B$14:$F$63,3,FALSE))</f>
        <v/>
      </c>
      <c r="E739" s="92" t="str">
        <f t="shared" si="90"/>
        <v/>
      </c>
      <c r="F739" s="93" t="str">
        <f>IF(A739="","",VLOOKUP(A739,'Fixture List Individual Files'!$B$14:$F$63,4,FALSE))</f>
        <v/>
      </c>
      <c r="G739" s="94" t="str">
        <f>IF(A739="","",VLOOKUP(A739,'Fixture List Individual Files'!$B$14:$F$63,5,FALSE))</f>
        <v/>
      </c>
      <c r="H739" s="95" t="str">
        <f t="shared" si="87"/>
        <v/>
      </c>
      <c r="I739" s="96" t="str">
        <f t="shared" si="88"/>
        <v/>
      </c>
      <c r="J739" s="96" t="str">
        <f t="shared" si="89"/>
        <v/>
      </c>
    </row>
    <row r="740" spans="1:10" x14ac:dyDescent="0.3">
      <c r="A740" s="90"/>
      <c r="B740" s="292" t="s">
        <v>299</v>
      </c>
      <c r="C740" s="293">
        <f>SUM(C704:C739)</f>
        <v>0</v>
      </c>
      <c r="D740" s="293"/>
      <c r="E740" s="293">
        <f>SUM(E704:E739)</f>
        <v>0</v>
      </c>
      <c r="F740" s="290">
        <f>SUMIF(F704:F739,"Yes",E704:E739)</f>
        <v>0</v>
      </c>
      <c r="G740" s="217"/>
      <c r="H740" s="289">
        <f>SUM(H704:H739)</f>
        <v>0</v>
      </c>
      <c r="I740" s="290">
        <f t="shared" ref="I740:J740" si="91">SUM(I704:I739)</f>
        <v>0</v>
      </c>
      <c r="J740" s="290">
        <f t="shared" si="91"/>
        <v>0</v>
      </c>
    </row>
    <row r="742" spans="1:10" x14ac:dyDescent="0.3">
      <c r="A742" s="405" t="s">
        <v>112</v>
      </c>
      <c r="B742" s="405"/>
      <c r="C742" s="405"/>
      <c r="D742" s="405"/>
      <c r="E742" s="405"/>
      <c r="F742" s="103" t="s">
        <v>287</v>
      </c>
      <c r="G742" s="104"/>
      <c r="H742" s="102"/>
      <c r="I742" s="102"/>
      <c r="J742" s="105" t="e">
        <f>IF(VLOOKUP(A742,'Start Here!'!$N$46:$Q$70,4,FALSE)=0,VLOOKUP(Facility_Type,Admin_Lists!$A$63:$B$66,2,FALSE),VLOOKUP(A742,'Start Here!'!$N$46:$Q$70,4,FALSE))</f>
        <v>#N/A</v>
      </c>
    </row>
    <row r="743" spans="1:10" ht="17.25" thickBot="1" x14ac:dyDescent="0.35">
      <c r="A743" s="106" t="s">
        <v>288</v>
      </c>
      <c r="B743" s="107" t="s">
        <v>57</v>
      </c>
      <c r="C743" s="108"/>
      <c r="D743" s="109"/>
      <c r="E743" s="109">
        <f>IFERROR(VLOOKUP(B743,Admin_Lists!$A$9:$B$49,2,FALSE),"")</f>
        <v>0</v>
      </c>
      <c r="F743" s="110" t="s">
        <v>289</v>
      </c>
      <c r="G743" s="122"/>
      <c r="H743" s="111"/>
      <c r="I743" s="111"/>
      <c r="J743" s="112">
        <f>VLOOKUP(A742,'Start Here!'!$N$46:$O$70,2,FALSE)</f>
        <v>0</v>
      </c>
    </row>
    <row r="744" spans="1:10" ht="17.25" x14ac:dyDescent="0.3">
      <c r="A744" s="113"/>
      <c r="B744" s="401" t="str">
        <f>"Area Description: "&amp;'Sq. Ft. Area Individual Files'!D714</f>
        <v xml:space="preserve">Area Description: </v>
      </c>
      <c r="C744" s="401"/>
      <c r="D744" s="401"/>
      <c r="E744" s="401"/>
      <c r="F744" s="120" t="s">
        <v>290</v>
      </c>
      <c r="G744" s="114">
        <f>'Sq. Ft. Area Individual Files'!C715</f>
        <v>0</v>
      </c>
    </row>
    <row r="745" spans="1:10" x14ac:dyDescent="0.3">
      <c r="A745" s="397" t="s">
        <v>260</v>
      </c>
      <c r="B745" s="395" t="s">
        <v>268</v>
      </c>
      <c r="C745" s="395" t="s">
        <v>269</v>
      </c>
      <c r="D745" s="395" t="s">
        <v>262</v>
      </c>
      <c r="E745" s="395" t="s">
        <v>291</v>
      </c>
      <c r="F745" s="395" t="s">
        <v>292</v>
      </c>
      <c r="G745" s="397" t="s">
        <v>264</v>
      </c>
      <c r="H745" s="399" t="s">
        <v>293</v>
      </c>
      <c r="I745" s="399"/>
      <c r="J745" s="399"/>
    </row>
    <row r="746" spans="1:10" ht="25.5" x14ac:dyDescent="0.3">
      <c r="A746" s="398"/>
      <c r="B746" s="396"/>
      <c r="C746" s="396"/>
      <c r="D746" s="396"/>
      <c r="E746" s="396"/>
      <c r="F746" s="396"/>
      <c r="G746" s="398"/>
      <c r="H746" s="118" t="s">
        <v>294</v>
      </c>
      <c r="I746" s="118" t="s">
        <v>295</v>
      </c>
      <c r="J746" s="118" t="s">
        <v>296</v>
      </c>
    </row>
    <row r="747" spans="1:10" x14ac:dyDescent="0.3">
      <c r="A747" s="89"/>
      <c r="B747" s="90" t="str">
        <f>IF(A747="","",VLOOKUP(A747,'Fixture List Individual Files'!$B$14:$F$63,2,FALSE))</f>
        <v/>
      </c>
      <c r="C747" s="91"/>
      <c r="D747" s="92" t="str">
        <f>IF(A747="","",VLOOKUP(A747,'Fixture List Individual Files'!$B$14:$F$63,3,FALSE))</f>
        <v/>
      </c>
      <c r="E747" s="92" t="str">
        <f>IF(D747="","",C747*D747)</f>
        <v/>
      </c>
      <c r="F747" s="93" t="str">
        <f>IF(A747="","",VLOOKUP(A747,'Fixture List Individual Files'!$B$14:$F$63,4,FALSE))</f>
        <v/>
      </c>
      <c r="G747" s="94" t="str">
        <f>IF(A747="","",VLOOKUP(A747,'Fixture List Individual Files'!$B$14:$F$63,5,FALSE))</f>
        <v/>
      </c>
      <c r="H747" s="95" t="str">
        <f t="shared" ref="H747:H782" si="92">IF(AND(F747="Yes",Facility_Type="Commercial"),(SFE_Commercial-SFBASE_Commercial)*E747/1000*$J$743,IF(AND(F747="Yes",Facility_Type="Industrial",G747="Non-High Bay"),(SFE_Industrial-SFBASE_Industrial)*E747/1000*$J$743,IF(AND(F747="Yes",Facility_Type="Schools &amp; Government",G747="Non-High Bay"),((SFE_SG-SFBASE_SG)*E747/1000*$J$743),"")))</f>
        <v/>
      </c>
      <c r="I747" s="96" t="str">
        <f t="shared" ref="I747:I782" si="93">IF(AND(F747="Yes",Facility_Type="Commercial"),(SFE_Commercial-SFBASE_Commercial)*E747/1000*$J$742,IF(AND(F747="Yes",Facility_Type="Industrial",G747="Non-High Bay"),(SFE_Industrial-SFBASE_Industrial)*E747/1000*$J$742,IF(AND(F747="Yes",Facility_Type="Schools &amp; Government",G747="Non-High Bay"),((SFE_SG-SFBASE_SG)*E747/1000*$J$742),"")))</f>
        <v/>
      </c>
      <c r="J747" s="96" t="str">
        <f t="shared" ref="J747:J782" si="94">IFERROR(I747*EUL_for_NLC,"")</f>
        <v/>
      </c>
    </row>
    <row r="748" spans="1:10" x14ac:dyDescent="0.3">
      <c r="A748" s="89"/>
      <c r="B748" s="90" t="str">
        <f>IF(A748="","",VLOOKUP(A748,'Fixture List Individual Files'!$B$14:$F$63,2,FALSE))</f>
        <v/>
      </c>
      <c r="C748" s="91"/>
      <c r="D748" s="92" t="str">
        <f>IF(A748="","",VLOOKUP(A748,'Fixture List Individual Files'!$B$14:$F$63,3,FALSE))</f>
        <v/>
      </c>
      <c r="E748" s="92" t="str">
        <f t="shared" ref="E748:E782" si="95">IF(D748="","",C748*D748)</f>
        <v/>
      </c>
      <c r="F748" s="93" t="str">
        <f>IF(A748="","",VLOOKUP(A748,'Fixture List Individual Files'!$B$14:$F$63,4,FALSE))</f>
        <v/>
      </c>
      <c r="G748" s="94" t="str">
        <f>IF(A748="","",VLOOKUP(A748,'Fixture List Individual Files'!$B$14:$F$63,5,FALSE))</f>
        <v/>
      </c>
      <c r="H748" s="95" t="str">
        <f t="shared" si="92"/>
        <v/>
      </c>
      <c r="I748" s="96" t="str">
        <f t="shared" si="93"/>
        <v/>
      </c>
      <c r="J748" s="96" t="str">
        <f t="shared" si="94"/>
        <v/>
      </c>
    </row>
    <row r="749" spans="1:10" x14ac:dyDescent="0.3">
      <c r="A749" s="89"/>
      <c r="B749" s="90" t="str">
        <f>IF(A749="","",VLOOKUP(A749,'Fixture List Individual Files'!$B$14:$F$63,2,FALSE))</f>
        <v/>
      </c>
      <c r="C749" s="91"/>
      <c r="D749" s="92" t="str">
        <f>IF(A749="","",VLOOKUP(A749,'Fixture List Individual Files'!$B$14:$F$63,3,FALSE))</f>
        <v/>
      </c>
      <c r="E749" s="92" t="str">
        <f t="shared" si="95"/>
        <v/>
      </c>
      <c r="F749" s="93" t="str">
        <f>IF(A749="","",VLOOKUP(A749,'Fixture List Individual Files'!$B$14:$F$63,4,FALSE))</f>
        <v/>
      </c>
      <c r="G749" s="94" t="str">
        <f>IF(A749="","",VLOOKUP(A749,'Fixture List Individual Files'!$B$14:$F$63,5,FALSE))</f>
        <v/>
      </c>
      <c r="H749" s="95" t="str">
        <f t="shared" si="92"/>
        <v/>
      </c>
      <c r="I749" s="96" t="str">
        <f t="shared" si="93"/>
        <v/>
      </c>
      <c r="J749" s="96" t="str">
        <f t="shared" si="94"/>
        <v/>
      </c>
    </row>
    <row r="750" spans="1:10" x14ac:dyDescent="0.3">
      <c r="A750" s="89"/>
      <c r="B750" s="90" t="str">
        <f>IF(A750="","",VLOOKUP(A750,'Fixture List Individual Files'!$B$14:$F$63,2,FALSE))</f>
        <v/>
      </c>
      <c r="C750" s="91"/>
      <c r="D750" s="92" t="str">
        <f>IF(A750="","",VLOOKUP(A750,'Fixture List Individual Files'!$B$14:$F$63,3,FALSE))</f>
        <v/>
      </c>
      <c r="E750" s="92" t="str">
        <f t="shared" si="95"/>
        <v/>
      </c>
      <c r="F750" s="93" t="str">
        <f>IF(A750="","",VLOOKUP(A750,'Fixture List Individual Files'!$B$14:$F$63,4,FALSE))</f>
        <v/>
      </c>
      <c r="G750" s="94" t="str">
        <f>IF(A750="","",VLOOKUP(A750,'Fixture List Individual Files'!$B$14:$F$63,5,FALSE))</f>
        <v/>
      </c>
      <c r="H750" s="95" t="str">
        <f t="shared" si="92"/>
        <v/>
      </c>
      <c r="I750" s="96" t="str">
        <f t="shared" si="93"/>
        <v/>
      </c>
      <c r="J750" s="96" t="str">
        <f t="shared" si="94"/>
        <v/>
      </c>
    </row>
    <row r="751" spans="1:10" x14ac:dyDescent="0.3">
      <c r="A751" s="89"/>
      <c r="B751" s="90" t="str">
        <f>IF(A751="","",VLOOKUP(A751,'Fixture List Individual Files'!$B$14:$F$63,2,FALSE))</f>
        <v/>
      </c>
      <c r="C751" s="91"/>
      <c r="D751" s="92" t="str">
        <f>IF(A751="","",VLOOKUP(A751,'Fixture List Individual Files'!$B$14:$F$63,3,FALSE))</f>
        <v/>
      </c>
      <c r="E751" s="92" t="str">
        <f t="shared" si="95"/>
        <v/>
      </c>
      <c r="F751" s="93" t="str">
        <f>IF(A751="","",VLOOKUP(A751,'Fixture List Individual Files'!$B$14:$F$63,4,FALSE))</f>
        <v/>
      </c>
      <c r="G751" s="94" t="str">
        <f>IF(A751="","",VLOOKUP(A751,'Fixture List Individual Files'!$B$14:$F$63,5,FALSE))</f>
        <v/>
      </c>
      <c r="H751" s="95" t="str">
        <f t="shared" si="92"/>
        <v/>
      </c>
      <c r="I751" s="96" t="str">
        <f t="shared" si="93"/>
        <v/>
      </c>
      <c r="J751" s="96" t="str">
        <f t="shared" si="94"/>
        <v/>
      </c>
    </row>
    <row r="752" spans="1:10" x14ac:dyDescent="0.3">
      <c r="A752" s="89"/>
      <c r="B752" s="90" t="str">
        <f>IF(A752="","",VLOOKUP(A752,'Fixture List Individual Files'!$B$14:$F$63,2,FALSE))</f>
        <v/>
      </c>
      <c r="C752" s="91"/>
      <c r="D752" s="92" t="str">
        <f>IF(A752="","",VLOOKUP(A752,'Fixture List Individual Files'!$B$14:$F$63,3,FALSE))</f>
        <v/>
      </c>
      <c r="E752" s="92" t="str">
        <f t="shared" si="95"/>
        <v/>
      </c>
      <c r="F752" s="93" t="str">
        <f>IF(A752="","",VLOOKUP(A752,'Fixture List Individual Files'!$B$14:$F$63,4,FALSE))</f>
        <v/>
      </c>
      <c r="G752" s="94" t="str">
        <f>IF(A752="","",VLOOKUP(A752,'Fixture List Individual Files'!$B$14:$F$63,5,FALSE))</f>
        <v/>
      </c>
      <c r="H752" s="95" t="str">
        <f t="shared" si="92"/>
        <v/>
      </c>
      <c r="I752" s="96" t="str">
        <f t="shared" si="93"/>
        <v/>
      </c>
      <c r="J752" s="96" t="str">
        <f t="shared" si="94"/>
        <v/>
      </c>
    </row>
    <row r="753" spans="1:10" x14ac:dyDescent="0.3">
      <c r="A753" s="89"/>
      <c r="B753" s="90" t="str">
        <f>IF(A753="","",VLOOKUP(A753,'Fixture List Individual Files'!$B$14:$F$63,2,FALSE))</f>
        <v/>
      </c>
      <c r="C753" s="91"/>
      <c r="D753" s="92" t="str">
        <f>IF(A753="","",VLOOKUP(A753,'Fixture List Individual Files'!$B$14:$F$63,3,FALSE))</f>
        <v/>
      </c>
      <c r="E753" s="92" t="str">
        <f t="shared" si="95"/>
        <v/>
      </c>
      <c r="F753" s="93" t="str">
        <f>IF(A753="","",VLOOKUP(A753,'Fixture List Individual Files'!$B$14:$F$63,4,FALSE))</f>
        <v/>
      </c>
      <c r="G753" s="94" t="str">
        <f>IF(A753="","",VLOOKUP(A753,'Fixture List Individual Files'!$B$14:$F$63,5,FALSE))</f>
        <v/>
      </c>
      <c r="H753" s="95" t="str">
        <f t="shared" si="92"/>
        <v/>
      </c>
      <c r="I753" s="96" t="str">
        <f t="shared" si="93"/>
        <v/>
      </c>
      <c r="J753" s="96" t="str">
        <f t="shared" si="94"/>
        <v/>
      </c>
    </row>
    <row r="754" spans="1:10" x14ac:dyDescent="0.3">
      <c r="A754" s="89"/>
      <c r="B754" s="90" t="str">
        <f>IF(A754="","",VLOOKUP(A754,'Fixture List Individual Files'!$B$14:$F$63,2,FALSE))</f>
        <v/>
      </c>
      <c r="C754" s="91"/>
      <c r="D754" s="92" t="str">
        <f>IF(A754="","",VLOOKUP(A754,'Fixture List Individual Files'!$B$14:$F$63,3,FALSE))</f>
        <v/>
      </c>
      <c r="E754" s="92" t="str">
        <f t="shared" si="95"/>
        <v/>
      </c>
      <c r="F754" s="93" t="str">
        <f>IF(A754="","",VLOOKUP(A754,'Fixture List Individual Files'!$B$14:$F$63,4,FALSE))</f>
        <v/>
      </c>
      <c r="G754" s="94" t="str">
        <f>IF(A754="","",VLOOKUP(A754,'Fixture List Individual Files'!$B$14:$F$63,5,FALSE))</f>
        <v/>
      </c>
      <c r="H754" s="95" t="str">
        <f t="shared" si="92"/>
        <v/>
      </c>
      <c r="I754" s="96" t="str">
        <f t="shared" si="93"/>
        <v/>
      </c>
      <c r="J754" s="96" t="str">
        <f t="shared" si="94"/>
        <v/>
      </c>
    </row>
    <row r="755" spans="1:10" x14ac:dyDescent="0.3">
      <c r="A755" s="89"/>
      <c r="B755" s="90" t="str">
        <f>IF(A755="","",VLOOKUP(A755,'Fixture List Individual Files'!$B$14:$F$63,2,FALSE))</f>
        <v/>
      </c>
      <c r="C755" s="91"/>
      <c r="D755" s="92" t="str">
        <f>IF(A755="","",VLOOKUP(A755,'Fixture List Individual Files'!$B$14:$F$63,3,FALSE))</f>
        <v/>
      </c>
      <c r="E755" s="92" t="str">
        <f t="shared" si="95"/>
        <v/>
      </c>
      <c r="F755" s="93" t="str">
        <f>IF(A755="","",VLOOKUP(A755,'Fixture List Individual Files'!$B$14:$F$63,4,FALSE))</f>
        <v/>
      </c>
      <c r="G755" s="94" t="str">
        <f>IF(A755="","",VLOOKUP(A755,'Fixture List Individual Files'!$B$14:$F$63,5,FALSE))</f>
        <v/>
      </c>
      <c r="H755" s="95" t="str">
        <f t="shared" si="92"/>
        <v/>
      </c>
      <c r="I755" s="96" t="str">
        <f t="shared" si="93"/>
        <v/>
      </c>
      <c r="J755" s="96" t="str">
        <f t="shared" si="94"/>
        <v/>
      </c>
    </row>
    <row r="756" spans="1:10" x14ac:dyDescent="0.3">
      <c r="A756" s="89"/>
      <c r="B756" s="90" t="str">
        <f>IF(A756="","",VLOOKUP(A756,'Fixture List Individual Files'!$B$14:$F$63,2,FALSE))</f>
        <v/>
      </c>
      <c r="C756" s="91"/>
      <c r="D756" s="92" t="str">
        <f>IF(A756="","",VLOOKUP(A756,'Fixture List Individual Files'!$B$14:$F$63,3,FALSE))</f>
        <v/>
      </c>
      <c r="E756" s="92" t="str">
        <f t="shared" si="95"/>
        <v/>
      </c>
      <c r="F756" s="93" t="str">
        <f>IF(A756="","",VLOOKUP(A756,'Fixture List Individual Files'!$B$14:$F$63,4,FALSE))</f>
        <v/>
      </c>
      <c r="G756" s="94" t="str">
        <f>IF(A756="","",VLOOKUP(A756,'Fixture List Individual Files'!$B$14:$F$63,5,FALSE))</f>
        <v/>
      </c>
      <c r="H756" s="95" t="str">
        <f t="shared" si="92"/>
        <v/>
      </c>
      <c r="I756" s="96" t="str">
        <f t="shared" si="93"/>
        <v/>
      </c>
      <c r="J756" s="96" t="str">
        <f t="shared" si="94"/>
        <v/>
      </c>
    </row>
    <row r="757" spans="1:10" x14ac:dyDescent="0.3">
      <c r="A757" s="89"/>
      <c r="B757" s="90" t="str">
        <f>IF(A757="","",VLOOKUP(A757,'Fixture List Individual Files'!$B$14:$F$63,2,FALSE))</f>
        <v/>
      </c>
      <c r="C757" s="91"/>
      <c r="D757" s="92" t="str">
        <f>IF(A757="","",VLOOKUP(A757,'Fixture List Individual Files'!$B$14:$F$63,3,FALSE))</f>
        <v/>
      </c>
      <c r="E757" s="92" t="str">
        <f t="shared" si="95"/>
        <v/>
      </c>
      <c r="F757" s="93" t="str">
        <f>IF(A757="","",VLOOKUP(A757,'Fixture List Individual Files'!$B$14:$F$63,4,FALSE))</f>
        <v/>
      </c>
      <c r="G757" s="94" t="str">
        <f>IF(A757="","",VLOOKUP(A757,'Fixture List Individual Files'!$B$14:$F$63,5,FALSE))</f>
        <v/>
      </c>
      <c r="H757" s="95" t="str">
        <f t="shared" si="92"/>
        <v/>
      </c>
      <c r="I757" s="96" t="str">
        <f t="shared" si="93"/>
        <v/>
      </c>
      <c r="J757" s="96" t="str">
        <f t="shared" si="94"/>
        <v/>
      </c>
    </row>
    <row r="758" spans="1:10" x14ac:dyDescent="0.3">
      <c r="A758" s="89"/>
      <c r="B758" s="90" t="str">
        <f>IF(A758="","",VLOOKUP(A758,'Fixture List Individual Files'!$B$14:$F$63,2,FALSE))</f>
        <v/>
      </c>
      <c r="C758" s="91"/>
      <c r="D758" s="92" t="str">
        <f>IF(A758="","",VLOOKUP(A758,'Fixture List Individual Files'!$B$14:$F$63,3,FALSE))</f>
        <v/>
      </c>
      <c r="E758" s="92" t="str">
        <f t="shared" si="95"/>
        <v/>
      </c>
      <c r="F758" s="93" t="str">
        <f>IF(A758="","",VLOOKUP(A758,'Fixture List Individual Files'!$B$14:$F$63,4,FALSE))</f>
        <v/>
      </c>
      <c r="G758" s="94" t="str">
        <f>IF(A758="","",VLOOKUP(A758,'Fixture List Individual Files'!$B$14:$F$63,5,FALSE))</f>
        <v/>
      </c>
      <c r="H758" s="95" t="str">
        <f t="shared" si="92"/>
        <v/>
      </c>
      <c r="I758" s="96" t="str">
        <f t="shared" si="93"/>
        <v/>
      </c>
      <c r="J758" s="96" t="str">
        <f t="shared" si="94"/>
        <v/>
      </c>
    </row>
    <row r="759" spans="1:10" x14ac:dyDescent="0.3">
      <c r="A759" s="89"/>
      <c r="B759" s="90" t="str">
        <f>IF(A759="","",VLOOKUP(A759,'Fixture List Individual Files'!$B$14:$F$63,2,FALSE))</f>
        <v/>
      </c>
      <c r="C759" s="91"/>
      <c r="D759" s="92" t="str">
        <f>IF(A759="","",VLOOKUP(A759,'Fixture List Individual Files'!$B$14:$F$63,3,FALSE))</f>
        <v/>
      </c>
      <c r="E759" s="92" t="str">
        <f t="shared" si="95"/>
        <v/>
      </c>
      <c r="F759" s="93" t="str">
        <f>IF(A759="","",VLOOKUP(A759,'Fixture List Individual Files'!$B$14:$F$63,4,FALSE))</f>
        <v/>
      </c>
      <c r="G759" s="94" t="str">
        <f>IF(A759="","",VLOOKUP(A759,'Fixture List Individual Files'!$B$14:$F$63,5,FALSE))</f>
        <v/>
      </c>
      <c r="H759" s="95" t="str">
        <f t="shared" si="92"/>
        <v/>
      </c>
      <c r="I759" s="96" t="str">
        <f t="shared" si="93"/>
        <v/>
      </c>
      <c r="J759" s="96" t="str">
        <f t="shared" si="94"/>
        <v/>
      </c>
    </row>
    <row r="760" spans="1:10" x14ac:dyDescent="0.3">
      <c r="A760" s="89"/>
      <c r="B760" s="90" t="str">
        <f>IF(A760="","",VLOOKUP(A760,'Fixture List Individual Files'!$B$14:$F$63,2,FALSE))</f>
        <v/>
      </c>
      <c r="C760" s="91"/>
      <c r="D760" s="92" t="str">
        <f>IF(A760="","",VLOOKUP(A760,'Fixture List Individual Files'!$B$14:$F$63,3,FALSE))</f>
        <v/>
      </c>
      <c r="E760" s="92" t="str">
        <f t="shared" si="95"/>
        <v/>
      </c>
      <c r="F760" s="93" t="str">
        <f>IF(A760="","",VLOOKUP(A760,'Fixture List Individual Files'!$B$14:$F$63,4,FALSE))</f>
        <v/>
      </c>
      <c r="G760" s="94" t="str">
        <f>IF(A760="","",VLOOKUP(A760,'Fixture List Individual Files'!$B$14:$F$63,5,FALSE))</f>
        <v/>
      </c>
      <c r="H760" s="95" t="str">
        <f t="shared" si="92"/>
        <v/>
      </c>
      <c r="I760" s="96" t="str">
        <f t="shared" si="93"/>
        <v/>
      </c>
      <c r="J760" s="96" t="str">
        <f t="shared" si="94"/>
        <v/>
      </c>
    </row>
    <row r="761" spans="1:10" x14ac:dyDescent="0.3">
      <c r="A761" s="89"/>
      <c r="B761" s="90" t="str">
        <f>IF(A761="","",VLOOKUP(A761,'Fixture List Individual Files'!$B$14:$F$63,2,FALSE))</f>
        <v/>
      </c>
      <c r="C761" s="91"/>
      <c r="D761" s="92" t="str">
        <f>IF(A761="","",VLOOKUP(A761,'Fixture List Individual Files'!$B$14:$F$63,3,FALSE))</f>
        <v/>
      </c>
      <c r="E761" s="92" t="str">
        <f t="shared" si="95"/>
        <v/>
      </c>
      <c r="F761" s="93" t="str">
        <f>IF(A761="","",VLOOKUP(A761,'Fixture List Individual Files'!$B$14:$F$63,4,FALSE))</f>
        <v/>
      </c>
      <c r="G761" s="94" t="str">
        <f>IF(A761="","",VLOOKUP(A761,'Fixture List Individual Files'!$B$14:$F$63,5,FALSE))</f>
        <v/>
      </c>
      <c r="H761" s="95" t="str">
        <f t="shared" si="92"/>
        <v/>
      </c>
      <c r="I761" s="96" t="str">
        <f t="shared" si="93"/>
        <v/>
      </c>
      <c r="J761" s="96" t="str">
        <f t="shared" si="94"/>
        <v/>
      </c>
    </row>
    <row r="762" spans="1:10" x14ac:dyDescent="0.3">
      <c r="A762" s="89"/>
      <c r="B762" s="90" t="str">
        <f>IF(A762="","",VLOOKUP(A762,'Fixture List Individual Files'!$B$14:$F$63,2,FALSE))</f>
        <v/>
      </c>
      <c r="C762" s="91"/>
      <c r="D762" s="92" t="str">
        <f>IF(A762="","",VLOOKUP(A762,'Fixture List Individual Files'!$B$14:$F$63,3,FALSE))</f>
        <v/>
      </c>
      <c r="E762" s="92" t="str">
        <f t="shared" si="95"/>
        <v/>
      </c>
      <c r="F762" s="93" t="str">
        <f>IF(A762="","",VLOOKUP(A762,'Fixture List Individual Files'!$B$14:$F$63,4,FALSE))</f>
        <v/>
      </c>
      <c r="G762" s="94" t="str">
        <f>IF(A762="","",VLOOKUP(A762,'Fixture List Individual Files'!$B$14:$F$63,5,FALSE))</f>
        <v/>
      </c>
      <c r="H762" s="95" t="str">
        <f t="shared" si="92"/>
        <v/>
      </c>
      <c r="I762" s="96" t="str">
        <f t="shared" si="93"/>
        <v/>
      </c>
      <c r="J762" s="96" t="str">
        <f t="shared" si="94"/>
        <v/>
      </c>
    </row>
    <row r="763" spans="1:10" x14ac:dyDescent="0.3">
      <c r="A763" s="89"/>
      <c r="B763" s="90" t="str">
        <f>IF(A763="","",VLOOKUP(A763,'Fixture List Individual Files'!$B$14:$F$63,2,FALSE))</f>
        <v/>
      </c>
      <c r="C763" s="91"/>
      <c r="D763" s="92" t="str">
        <f>IF(A763="","",VLOOKUP(A763,'Fixture List Individual Files'!$B$14:$F$63,3,FALSE))</f>
        <v/>
      </c>
      <c r="E763" s="92" t="str">
        <f t="shared" si="95"/>
        <v/>
      </c>
      <c r="F763" s="93" t="str">
        <f>IF(A763="","",VLOOKUP(A763,'Fixture List Individual Files'!$B$14:$F$63,4,FALSE))</f>
        <v/>
      </c>
      <c r="G763" s="94" t="str">
        <f>IF(A763="","",VLOOKUP(A763,'Fixture List Individual Files'!$B$14:$F$63,5,FALSE))</f>
        <v/>
      </c>
      <c r="H763" s="95" t="str">
        <f t="shared" si="92"/>
        <v/>
      </c>
      <c r="I763" s="96" t="str">
        <f t="shared" si="93"/>
        <v/>
      </c>
      <c r="J763" s="96" t="str">
        <f t="shared" si="94"/>
        <v/>
      </c>
    </row>
    <row r="764" spans="1:10" x14ac:dyDescent="0.3">
      <c r="A764" s="89"/>
      <c r="B764" s="90" t="str">
        <f>IF(A764="","",VLOOKUP(A764,'Fixture List Individual Files'!$B$14:$F$63,2,FALSE))</f>
        <v/>
      </c>
      <c r="C764" s="91"/>
      <c r="D764" s="92" t="str">
        <f>IF(A764="","",VLOOKUP(A764,'Fixture List Individual Files'!$B$14:$F$63,3,FALSE))</f>
        <v/>
      </c>
      <c r="E764" s="92" t="str">
        <f t="shared" si="95"/>
        <v/>
      </c>
      <c r="F764" s="93" t="str">
        <f>IF(A764="","",VLOOKUP(A764,'Fixture List Individual Files'!$B$14:$F$63,4,FALSE))</f>
        <v/>
      </c>
      <c r="G764" s="94" t="str">
        <f>IF(A764="","",VLOOKUP(A764,'Fixture List Individual Files'!$B$14:$F$63,5,FALSE))</f>
        <v/>
      </c>
      <c r="H764" s="95" t="str">
        <f t="shared" si="92"/>
        <v/>
      </c>
      <c r="I764" s="96" t="str">
        <f t="shared" si="93"/>
        <v/>
      </c>
      <c r="J764" s="96" t="str">
        <f t="shared" si="94"/>
        <v/>
      </c>
    </row>
    <row r="765" spans="1:10" x14ac:dyDescent="0.3">
      <c r="A765" s="89"/>
      <c r="B765" s="90" t="str">
        <f>IF(A765="","",VLOOKUP(A765,'Fixture List Individual Files'!$B$14:$F$63,2,FALSE))</f>
        <v/>
      </c>
      <c r="C765" s="91"/>
      <c r="D765" s="92" t="str">
        <f>IF(A765="","",VLOOKUP(A765,'Fixture List Individual Files'!$B$14:$F$63,3,FALSE))</f>
        <v/>
      </c>
      <c r="E765" s="92" t="str">
        <f t="shared" si="95"/>
        <v/>
      </c>
      <c r="F765" s="93" t="str">
        <f>IF(A765="","",VLOOKUP(A765,'Fixture List Individual Files'!$B$14:$F$63,4,FALSE))</f>
        <v/>
      </c>
      <c r="G765" s="94" t="str">
        <f>IF(A765="","",VLOOKUP(A765,'Fixture List Individual Files'!$B$14:$F$63,5,FALSE))</f>
        <v/>
      </c>
      <c r="H765" s="95" t="str">
        <f t="shared" si="92"/>
        <v/>
      </c>
      <c r="I765" s="96" t="str">
        <f t="shared" si="93"/>
        <v/>
      </c>
      <c r="J765" s="96" t="str">
        <f t="shared" si="94"/>
        <v/>
      </c>
    </row>
    <row r="766" spans="1:10" x14ac:dyDescent="0.3">
      <c r="A766" s="89"/>
      <c r="B766" s="90" t="str">
        <f>IF(A766="","",VLOOKUP(A766,'Fixture List Individual Files'!$B$14:$F$63,2,FALSE))</f>
        <v/>
      </c>
      <c r="C766" s="91"/>
      <c r="D766" s="92" t="str">
        <f>IF(A766="","",VLOOKUP(A766,'Fixture List Individual Files'!$B$14:$F$63,3,FALSE))</f>
        <v/>
      </c>
      <c r="E766" s="92" t="str">
        <f t="shared" si="95"/>
        <v/>
      </c>
      <c r="F766" s="93" t="str">
        <f>IF(A766="","",VLOOKUP(A766,'Fixture List Individual Files'!$B$14:$F$63,4,FALSE))</f>
        <v/>
      </c>
      <c r="G766" s="94" t="str">
        <f>IF(A766="","",VLOOKUP(A766,'Fixture List Individual Files'!$B$14:$F$63,5,FALSE))</f>
        <v/>
      </c>
      <c r="H766" s="95" t="str">
        <f t="shared" si="92"/>
        <v/>
      </c>
      <c r="I766" s="96" t="str">
        <f t="shared" si="93"/>
        <v/>
      </c>
      <c r="J766" s="96" t="str">
        <f t="shared" si="94"/>
        <v/>
      </c>
    </row>
    <row r="767" spans="1:10" x14ac:dyDescent="0.3">
      <c r="A767" s="89"/>
      <c r="B767" s="90" t="str">
        <f>IF(A767="","",VLOOKUP(A767,'Fixture List Individual Files'!$B$14:$F$63,2,FALSE))</f>
        <v/>
      </c>
      <c r="C767" s="91"/>
      <c r="D767" s="92" t="str">
        <f>IF(A767="","",VLOOKUP(A767,'Fixture List Individual Files'!$B$14:$F$63,3,FALSE))</f>
        <v/>
      </c>
      <c r="E767" s="92" t="str">
        <f t="shared" si="95"/>
        <v/>
      </c>
      <c r="F767" s="93" t="str">
        <f>IF(A767="","",VLOOKUP(A767,'Fixture List Individual Files'!$B$14:$F$63,4,FALSE))</f>
        <v/>
      </c>
      <c r="G767" s="94" t="str">
        <f>IF(A767="","",VLOOKUP(A767,'Fixture List Individual Files'!$B$14:$F$63,5,FALSE))</f>
        <v/>
      </c>
      <c r="H767" s="95" t="str">
        <f t="shared" si="92"/>
        <v/>
      </c>
      <c r="I767" s="96" t="str">
        <f t="shared" si="93"/>
        <v/>
      </c>
      <c r="J767" s="96" t="str">
        <f t="shared" si="94"/>
        <v/>
      </c>
    </row>
    <row r="768" spans="1:10" x14ac:dyDescent="0.3">
      <c r="A768" s="89"/>
      <c r="B768" s="90" t="str">
        <f>IF(A768="","",VLOOKUP(A768,'Fixture List Individual Files'!$B$14:$F$63,2,FALSE))</f>
        <v/>
      </c>
      <c r="C768" s="91"/>
      <c r="D768" s="92" t="str">
        <f>IF(A768="","",VLOOKUP(A768,'Fixture List Individual Files'!$B$14:$F$63,3,FALSE))</f>
        <v/>
      </c>
      <c r="E768" s="92" t="str">
        <f t="shared" si="95"/>
        <v/>
      </c>
      <c r="F768" s="93" t="str">
        <f>IF(A768="","",VLOOKUP(A768,'Fixture List Individual Files'!$B$14:$F$63,4,FALSE))</f>
        <v/>
      </c>
      <c r="G768" s="94" t="str">
        <f>IF(A768="","",VLOOKUP(A768,'Fixture List Individual Files'!$B$14:$F$63,5,FALSE))</f>
        <v/>
      </c>
      <c r="H768" s="95" t="str">
        <f t="shared" si="92"/>
        <v/>
      </c>
      <c r="I768" s="96" t="str">
        <f t="shared" si="93"/>
        <v/>
      </c>
      <c r="J768" s="96" t="str">
        <f t="shared" si="94"/>
        <v/>
      </c>
    </row>
    <row r="769" spans="1:10" x14ac:dyDescent="0.3">
      <c r="A769" s="89"/>
      <c r="B769" s="90" t="str">
        <f>IF(A769="","",VLOOKUP(A769,'Fixture List Individual Files'!$B$14:$F$63,2,FALSE))</f>
        <v/>
      </c>
      <c r="C769" s="91"/>
      <c r="D769" s="92" t="str">
        <f>IF(A769="","",VLOOKUP(A769,'Fixture List Individual Files'!$B$14:$F$63,3,FALSE))</f>
        <v/>
      </c>
      <c r="E769" s="92" t="str">
        <f t="shared" si="95"/>
        <v/>
      </c>
      <c r="F769" s="93" t="str">
        <f>IF(A769="","",VLOOKUP(A769,'Fixture List Individual Files'!$B$14:$F$63,4,FALSE))</f>
        <v/>
      </c>
      <c r="G769" s="94" t="str">
        <f>IF(A769="","",VLOOKUP(A769,'Fixture List Individual Files'!$B$14:$F$63,5,FALSE))</f>
        <v/>
      </c>
      <c r="H769" s="95" t="str">
        <f t="shared" si="92"/>
        <v/>
      </c>
      <c r="I769" s="96" t="str">
        <f t="shared" si="93"/>
        <v/>
      </c>
      <c r="J769" s="96" t="str">
        <f t="shared" si="94"/>
        <v/>
      </c>
    </row>
    <row r="770" spans="1:10" x14ac:dyDescent="0.3">
      <c r="A770" s="89"/>
      <c r="B770" s="90" t="str">
        <f>IF(A770="","",VLOOKUP(A770,'Fixture List Individual Files'!$B$14:$F$63,2,FALSE))</f>
        <v/>
      </c>
      <c r="C770" s="91"/>
      <c r="D770" s="92" t="str">
        <f>IF(A770="","",VLOOKUP(A770,'Fixture List Individual Files'!$B$14:$F$63,3,FALSE))</f>
        <v/>
      </c>
      <c r="E770" s="92" t="str">
        <f t="shared" si="95"/>
        <v/>
      </c>
      <c r="F770" s="93" t="str">
        <f>IF(A770="","",VLOOKUP(A770,'Fixture List Individual Files'!$B$14:$F$63,4,FALSE))</f>
        <v/>
      </c>
      <c r="G770" s="94" t="str">
        <f>IF(A770="","",VLOOKUP(A770,'Fixture List Individual Files'!$B$14:$F$63,5,FALSE))</f>
        <v/>
      </c>
      <c r="H770" s="95" t="str">
        <f t="shared" si="92"/>
        <v/>
      </c>
      <c r="I770" s="96" t="str">
        <f t="shared" si="93"/>
        <v/>
      </c>
      <c r="J770" s="96" t="str">
        <f t="shared" si="94"/>
        <v/>
      </c>
    </row>
    <row r="771" spans="1:10" x14ac:dyDescent="0.3">
      <c r="A771" s="89"/>
      <c r="B771" s="90" t="str">
        <f>IF(A771="","",VLOOKUP(A771,'Fixture List Individual Files'!$B$14:$F$63,2,FALSE))</f>
        <v/>
      </c>
      <c r="C771" s="91"/>
      <c r="D771" s="92" t="str">
        <f>IF(A771="","",VLOOKUP(A771,'Fixture List Individual Files'!$B$14:$F$63,3,FALSE))</f>
        <v/>
      </c>
      <c r="E771" s="92" t="str">
        <f t="shared" si="95"/>
        <v/>
      </c>
      <c r="F771" s="93" t="str">
        <f>IF(A771="","",VLOOKUP(A771,'Fixture List Individual Files'!$B$14:$F$63,4,FALSE))</f>
        <v/>
      </c>
      <c r="G771" s="94" t="str">
        <f>IF(A771="","",VLOOKUP(A771,'Fixture List Individual Files'!$B$14:$F$63,5,FALSE))</f>
        <v/>
      </c>
      <c r="H771" s="95" t="str">
        <f t="shared" si="92"/>
        <v/>
      </c>
      <c r="I771" s="96" t="str">
        <f t="shared" si="93"/>
        <v/>
      </c>
      <c r="J771" s="96" t="str">
        <f t="shared" si="94"/>
        <v/>
      </c>
    </row>
    <row r="772" spans="1:10" x14ac:dyDescent="0.3">
      <c r="A772" s="89"/>
      <c r="B772" s="90" t="str">
        <f>IF(A772="","",VLOOKUP(A772,'Fixture List Individual Files'!$B$14:$F$63,2,FALSE))</f>
        <v/>
      </c>
      <c r="C772" s="91"/>
      <c r="D772" s="92" t="str">
        <f>IF(A772="","",VLOOKUP(A772,'Fixture List Individual Files'!$B$14:$F$63,3,FALSE))</f>
        <v/>
      </c>
      <c r="E772" s="92" t="str">
        <f t="shared" si="95"/>
        <v/>
      </c>
      <c r="F772" s="93" t="str">
        <f>IF(A772="","",VLOOKUP(A772,'Fixture List Individual Files'!$B$14:$F$63,4,FALSE))</f>
        <v/>
      </c>
      <c r="G772" s="94" t="str">
        <f>IF(A772="","",VLOOKUP(A772,'Fixture List Individual Files'!$B$14:$F$63,5,FALSE))</f>
        <v/>
      </c>
      <c r="H772" s="95" t="str">
        <f t="shared" si="92"/>
        <v/>
      </c>
      <c r="I772" s="96" t="str">
        <f t="shared" si="93"/>
        <v/>
      </c>
      <c r="J772" s="96" t="str">
        <f t="shared" si="94"/>
        <v/>
      </c>
    </row>
    <row r="773" spans="1:10" x14ac:dyDescent="0.3">
      <c r="A773" s="89"/>
      <c r="B773" s="90" t="str">
        <f>IF(A773="","",VLOOKUP(A773,'Fixture List Individual Files'!$B$14:$F$63,2,FALSE))</f>
        <v/>
      </c>
      <c r="C773" s="91"/>
      <c r="D773" s="92" t="str">
        <f>IF(A773="","",VLOOKUP(A773,'Fixture List Individual Files'!$B$14:$F$63,3,FALSE))</f>
        <v/>
      </c>
      <c r="E773" s="92" t="str">
        <f t="shared" si="95"/>
        <v/>
      </c>
      <c r="F773" s="93" t="str">
        <f>IF(A773="","",VLOOKUP(A773,'Fixture List Individual Files'!$B$14:$F$63,4,FALSE))</f>
        <v/>
      </c>
      <c r="G773" s="94" t="str">
        <f>IF(A773="","",VLOOKUP(A773,'Fixture List Individual Files'!$B$14:$F$63,5,FALSE))</f>
        <v/>
      </c>
      <c r="H773" s="95" t="str">
        <f t="shared" si="92"/>
        <v/>
      </c>
      <c r="I773" s="96" t="str">
        <f t="shared" si="93"/>
        <v/>
      </c>
      <c r="J773" s="96" t="str">
        <f t="shared" si="94"/>
        <v/>
      </c>
    </row>
    <row r="774" spans="1:10" x14ac:dyDescent="0.3">
      <c r="A774" s="89"/>
      <c r="B774" s="90" t="str">
        <f>IF(A774="","",VLOOKUP(A774,'Fixture List Individual Files'!$B$14:$F$63,2,FALSE))</f>
        <v/>
      </c>
      <c r="C774" s="91"/>
      <c r="D774" s="92" t="str">
        <f>IF(A774="","",VLOOKUP(A774,'Fixture List Individual Files'!$B$14:$F$63,3,FALSE))</f>
        <v/>
      </c>
      <c r="E774" s="92" t="str">
        <f t="shared" si="95"/>
        <v/>
      </c>
      <c r="F774" s="93" t="str">
        <f>IF(A774="","",VLOOKUP(A774,'Fixture List Individual Files'!$B$14:$F$63,4,FALSE))</f>
        <v/>
      </c>
      <c r="G774" s="94" t="str">
        <f>IF(A774="","",VLOOKUP(A774,'Fixture List Individual Files'!$B$14:$F$63,5,FALSE))</f>
        <v/>
      </c>
      <c r="H774" s="95" t="str">
        <f t="shared" si="92"/>
        <v/>
      </c>
      <c r="I774" s="96" t="str">
        <f t="shared" si="93"/>
        <v/>
      </c>
      <c r="J774" s="96" t="str">
        <f t="shared" si="94"/>
        <v/>
      </c>
    </row>
    <row r="775" spans="1:10" x14ac:dyDescent="0.3">
      <c r="A775" s="89"/>
      <c r="B775" s="90" t="str">
        <f>IF(A775="","",VLOOKUP(A775,'Fixture List Individual Files'!$B$14:$F$63,2,FALSE))</f>
        <v/>
      </c>
      <c r="C775" s="91"/>
      <c r="D775" s="92" t="str">
        <f>IF(A775="","",VLOOKUP(A775,'Fixture List Individual Files'!$B$14:$F$63,3,FALSE))</f>
        <v/>
      </c>
      <c r="E775" s="92" t="str">
        <f t="shared" si="95"/>
        <v/>
      </c>
      <c r="F775" s="93" t="str">
        <f>IF(A775="","",VLOOKUP(A775,'Fixture List Individual Files'!$B$14:$F$63,4,FALSE))</f>
        <v/>
      </c>
      <c r="G775" s="94" t="str">
        <f>IF(A775="","",VLOOKUP(A775,'Fixture List Individual Files'!$B$14:$F$63,5,FALSE))</f>
        <v/>
      </c>
      <c r="H775" s="95" t="str">
        <f t="shared" si="92"/>
        <v/>
      </c>
      <c r="I775" s="96" t="str">
        <f t="shared" si="93"/>
        <v/>
      </c>
      <c r="J775" s="96" t="str">
        <f t="shared" si="94"/>
        <v/>
      </c>
    </row>
    <row r="776" spans="1:10" x14ac:dyDescent="0.3">
      <c r="A776" s="89"/>
      <c r="B776" s="90" t="str">
        <f>IF(A776="","",VLOOKUP(A776,'Fixture List Individual Files'!$B$14:$F$63,2,FALSE))</f>
        <v/>
      </c>
      <c r="C776" s="91"/>
      <c r="D776" s="92" t="str">
        <f>IF(A776="","",VLOOKUP(A776,'Fixture List Individual Files'!$B$14:$F$63,3,FALSE))</f>
        <v/>
      </c>
      <c r="E776" s="92" t="str">
        <f t="shared" si="95"/>
        <v/>
      </c>
      <c r="F776" s="93" t="str">
        <f>IF(A776="","",VLOOKUP(A776,'Fixture List Individual Files'!$B$14:$F$63,4,FALSE))</f>
        <v/>
      </c>
      <c r="G776" s="94" t="str">
        <f>IF(A776="","",VLOOKUP(A776,'Fixture List Individual Files'!$B$14:$F$63,5,FALSE))</f>
        <v/>
      </c>
      <c r="H776" s="95" t="str">
        <f t="shared" si="92"/>
        <v/>
      </c>
      <c r="I776" s="96" t="str">
        <f t="shared" si="93"/>
        <v/>
      </c>
      <c r="J776" s="96" t="str">
        <f t="shared" si="94"/>
        <v/>
      </c>
    </row>
    <row r="777" spans="1:10" x14ac:dyDescent="0.3">
      <c r="A777" s="89"/>
      <c r="B777" s="90" t="str">
        <f>IF(A777="","",VLOOKUP(A777,'Fixture List Individual Files'!$B$14:$F$63,2,FALSE))</f>
        <v/>
      </c>
      <c r="C777" s="91"/>
      <c r="D777" s="92" t="str">
        <f>IF(A777="","",VLOOKUP(A777,'Fixture List Individual Files'!$B$14:$F$63,3,FALSE))</f>
        <v/>
      </c>
      <c r="E777" s="92" t="str">
        <f t="shared" si="95"/>
        <v/>
      </c>
      <c r="F777" s="93" t="str">
        <f>IF(A777="","",VLOOKUP(A777,'Fixture List Individual Files'!$B$14:$F$63,4,FALSE))</f>
        <v/>
      </c>
      <c r="G777" s="94" t="str">
        <f>IF(A777="","",VLOOKUP(A777,'Fixture List Individual Files'!$B$14:$F$63,5,FALSE))</f>
        <v/>
      </c>
      <c r="H777" s="95" t="str">
        <f t="shared" si="92"/>
        <v/>
      </c>
      <c r="I777" s="96" t="str">
        <f t="shared" si="93"/>
        <v/>
      </c>
      <c r="J777" s="96" t="str">
        <f t="shared" si="94"/>
        <v/>
      </c>
    </row>
    <row r="778" spans="1:10" x14ac:dyDescent="0.3">
      <c r="A778" s="89"/>
      <c r="B778" s="90" t="str">
        <f>IF(A778="","",VLOOKUP(A778,'Fixture List Individual Files'!$B$14:$F$63,2,FALSE))</f>
        <v/>
      </c>
      <c r="C778" s="91"/>
      <c r="D778" s="92" t="str">
        <f>IF(A778="","",VLOOKUP(A778,'Fixture List Individual Files'!$B$14:$F$63,3,FALSE))</f>
        <v/>
      </c>
      <c r="E778" s="92" t="str">
        <f t="shared" si="95"/>
        <v/>
      </c>
      <c r="F778" s="93" t="str">
        <f>IF(A778="","",VLOOKUP(A778,'Fixture List Individual Files'!$B$14:$F$63,4,FALSE))</f>
        <v/>
      </c>
      <c r="G778" s="94" t="str">
        <f>IF(A778="","",VLOOKUP(A778,'Fixture List Individual Files'!$B$14:$F$63,5,FALSE))</f>
        <v/>
      </c>
      <c r="H778" s="95" t="str">
        <f t="shared" si="92"/>
        <v/>
      </c>
      <c r="I778" s="96" t="str">
        <f t="shared" si="93"/>
        <v/>
      </c>
      <c r="J778" s="96" t="str">
        <f t="shared" si="94"/>
        <v/>
      </c>
    </row>
    <row r="779" spans="1:10" x14ac:dyDescent="0.3">
      <c r="A779" s="89"/>
      <c r="B779" s="90" t="str">
        <f>IF(A779="","",VLOOKUP(A779,'Fixture List Individual Files'!$B$14:$F$63,2,FALSE))</f>
        <v/>
      </c>
      <c r="C779" s="91"/>
      <c r="D779" s="92" t="str">
        <f>IF(A779="","",VLOOKUP(A779,'Fixture List Individual Files'!$B$14:$F$63,3,FALSE))</f>
        <v/>
      </c>
      <c r="E779" s="92" t="str">
        <f t="shared" si="95"/>
        <v/>
      </c>
      <c r="F779" s="93" t="str">
        <f>IF(A779="","",VLOOKUP(A779,'Fixture List Individual Files'!$B$14:$F$63,4,FALSE))</f>
        <v/>
      </c>
      <c r="G779" s="94" t="str">
        <f>IF(A779="","",VLOOKUP(A779,'Fixture List Individual Files'!$B$14:$F$63,5,FALSE))</f>
        <v/>
      </c>
      <c r="H779" s="95" t="str">
        <f t="shared" si="92"/>
        <v/>
      </c>
      <c r="I779" s="96" t="str">
        <f t="shared" si="93"/>
        <v/>
      </c>
      <c r="J779" s="96" t="str">
        <f t="shared" si="94"/>
        <v/>
      </c>
    </row>
    <row r="780" spans="1:10" x14ac:dyDescent="0.3">
      <c r="A780" s="89"/>
      <c r="B780" s="90" t="str">
        <f>IF(A780="","",VLOOKUP(A780,'Fixture List Individual Files'!$B$14:$F$63,2,FALSE))</f>
        <v/>
      </c>
      <c r="C780" s="97"/>
      <c r="D780" s="92" t="str">
        <f>IF(A780="","",VLOOKUP(A780,'Fixture List Individual Files'!$B$14:$F$63,3,FALSE))</f>
        <v/>
      </c>
      <c r="E780" s="92" t="str">
        <f t="shared" si="95"/>
        <v/>
      </c>
      <c r="F780" s="93" t="str">
        <f>IF(A780="","",VLOOKUP(A780,'Fixture List Individual Files'!$B$14:$F$63,4,FALSE))</f>
        <v/>
      </c>
      <c r="G780" s="94" t="str">
        <f>IF(A780="","",VLOOKUP(A780,'Fixture List Individual Files'!$B$14:$F$63,5,FALSE))</f>
        <v/>
      </c>
      <c r="H780" s="95" t="str">
        <f t="shared" si="92"/>
        <v/>
      </c>
      <c r="I780" s="96" t="str">
        <f t="shared" si="93"/>
        <v/>
      </c>
      <c r="J780" s="96" t="str">
        <f t="shared" si="94"/>
        <v/>
      </c>
    </row>
    <row r="781" spans="1:10" x14ac:dyDescent="0.3">
      <c r="A781" s="89"/>
      <c r="B781" s="90" t="str">
        <f>IF(A781="","",VLOOKUP(A781,'Fixture List Individual Files'!$B$14:$F$63,2,FALSE))</f>
        <v/>
      </c>
      <c r="C781" s="98"/>
      <c r="D781" s="92" t="str">
        <f>IF(A781="","",VLOOKUP(A781,'Fixture List Individual Files'!$B$14:$F$63,3,FALSE))</f>
        <v/>
      </c>
      <c r="E781" s="92" t="str">
        <f t="shared" si="95"/>
        <v/>
      </c>
      <c r="F781" s="93" t="str">
        <f>IF(A781="","",VLOOKUP(A781,'Fixture List Individual Files'!$B$14:$F$63,4,FALSE))</f>
        <v/>
      </c>
      <c r="G781" s="94" t="str">
        <f>IF(A781="","",VLOOKUP(A781,'Fixture List Individual Files'!$B$14:$F$63,5,FALSE))</f>
        <v/>
      </c>
      <c r="H781" s="95" t="str">
        <f t="shared" si="92"/>
        <v/>
      </c>
      <c r="I781" s="96" t="str">
        <f t="shared" si="93"/>
        <v/>
      </c>
      <c r="J781" s="96" t="str">
        <f t="shared" si="94"/>
        <v/>
      </c>
    </row>
    <row r="782" spans="1:10" x14ac:dyDescent="0.3">
      <c r="A782" s="89"/>
      <c r="B782" s="90" t="str">
        <f>IF(A782="","",VLOOKUP(A782,'Fixture List Individual Files'!$B$14:$F$63,2,FALSE))</f>
        <v/>
      </c>
      <c r="C782" s="98"/>
      <c r="D782" s="92" t="str">
        <f>IF(A782="","",VLOOKUP(A782,'Fixture List Individual Files'!$B$14:$F$63,3,FALSE))</f>
        <v/>
      </c>
      <c r="E782" s="92" t="str">
        <f t="shared" si="95"/>
        <v/>
      </c>
      <c r="F782" s="93" t="str">
        <f>IF(A782="","",VLOOKUP(A782,'Fixture List Individual Files'!$B$14:$F$63,4,FALSE))</f>
        <v/>
      </c>
      <c r="G782" s="94" t="str">
        <f>IF(A782="","",VLOOKUP(A782,'Fixture List Individual Files'!$B$14:$F$63,5,FALSE))</f>
        <v/>
      </c>
      <c r="H782" s="95" t="str">
        <f t="shared" si="92"/>
        <v/>
      </c>
      <c r="I782" s="96" t="str">
        <f t="shared" si="93"/>
        <v/>
      </c>
      <c r="J782" s="96" t="str">
        <f t="shared" si="94"/>
        <v/>
      </c>
    </row>
    <row r="783" spans="1:10" x14ac:dyDescent="0.3">
      <c r="A783" s="90"/>
      <c r="B783" s="292" t="s">
        <v>299</v>
      </c>
      <c r="C783" s="293">
        <f>SUM(C747:C782)</f>
        <v>0</v>
      </c>
      <c r="D783" s="293"/>
      <c r="E783" s="293">
        <f>SUM(E747:E782)</f>
        <v>0</v>
      </c>
      <c r="F783" s="290">
        <f>SUMIF(F747:F782,"Yes",E747:E782)</f>
        <v>0</v>
      </c>
      <c r="G783" s="217"/>
      <c r="H783" s="289">
        <f>SUM(H747:H782)</f>
        <v>0</v>
      </c>
      <c r="I783" s="290">
        <f t="shared" ref="I783:J783" si="96">SUM(I747:I782)</f>
        <v>0</v>
      </c>
      <c r="J783" s="290">
        <f t="shared" si="96"/>
        <v>0</v>
      </c>
    </row>
    <row r="785" spans="1:10" x14ac:dyDescent="0.3">
      <c r="A785" s="400" t="s">
        <v>113</v>
      </c>
      <c r="B785" s="400"/>
      <c r="C785" s="400"/>
      <c r="D785" s="400"/>
      <c r="E785" s="400"/>
      <c r="F785" s="103" t="s">
        <v>287</v>
      </c>
      <c r="G785" s="104"/>
      <c r="H785" s="102"/>
      <c r="I785" s="102"/>
      <c r="J785" s="105" t="e">
        <f>IF(VLOOKUP(A785,'Start Here!'!$N$46:$Q$70,4,FALSE)=0,VLOOKUP(Facility_Type,Admin_Lists!$A$63:$B$66,2,FALSE),VLOOKUP(A785,'Start Here!'!$N$46:$Q$70,4,FALSE))</f>
        <v>#N/A</v>
      </c>
    </row>
    <row r="786" spans="1:10" ht="17.25" thickBot="1" x14ac:dyDescent="0.35">
      <c r="A786" s="106" t="s">
        <v>288</v>
      </c>
      <c r="B786" s="107" t="s">
        <v>57</v>
      </c>
      <c r="C786" s="108"/>
      <c r="D786" s="109"/>
      <c r="E786" s="109">
        <f>IFERROR(VLOOKUP(B786,Admin_Lists!$A$9:$B$49,2,FALSE),"")</f>
        <v>0</v>
      </c>
      <c r="F786" s="110" t="s">
        <v>289</v>
      </c>
      <c r="G786" s="122"/>
      <c r="H786" s="111"/>
      <c r="I786" s="111"/>
      <c r="J786" s="112">
        <f>VLOOKUP(A785,'Start Here!'!$N$46:$O$70,2,FALSE)</f>
        <v>0</v>
      </c>
    </row>
    <row r="787" spans="1:10" ht="17.25" x14ac:dyDescent="0.3">
      <c r="A787" s="113"/>
      <c r="B787" s="401" t="str">
        <f>"Area Description: "&amp;'Sq. Ft. Area Individual Files'!D718</f>
        <v xml:space="preserve">Area Description: </v>
      </c>
      <c r="C787" s="401"/>
      <c r="D787" s="401"/>
      <c r="E787" s="401"/>
      <c r="F787" s="120" t="s">
        <v>290</v>
      </c>
      <c r="G787" s="114">
        <f>'Sq. Ft. Area Individual Files'!C719</f>
        <v>0</v>
      </c>
    </row>
    <row r="788" spans="1:10" x14ac:dyDescent="0.3">
      <c r="A788" s="397" t="s">
        <v>260</v>
      </c>
      <c r="B788" s="395" t="s">
        <v>268</v>
      </c>
      <c r="C788" s="395" t="s">
        <v>269</v>
      </c>
      <c r="D788" s="395" t="s">
        <v>262</v>
      </c>
      <c r="E788" s="395" t="s">
        <v>291</v>
      </c>
      <c r="F788" s="395" t="s">
        <v>292</v>
      </c>
      <c r="G788" s="397" t="s">
        <v>264</v>
      </c>
      <c r="H788" s="399" t="s">
        <v>293</v>
      </c>
      <c r="I788" s="399"/>
      <c r="J788" s="399"/>
    </row>
    <row r="789" spans="1:10" ht="25.5" x14ac:dyDescent="0.3">
      <c r="A789" s="398"/>
      <c r="B789" s="396"/>
      <c r="C789" s="396"/>
      <c r="D789" s="396"/>
      <c r="E789" s="396"/>
      <c r="F789" s="396"/>
      <c r="G789" s="398"/>
      <c r="H789" s="118" t="s">
        <v>294</v>
      </c>
      <c r="I789" s="118" t="s">
        <v>295</v>
      </c>
      <c r="J789" s="118" t="s">
        <v>296</v>
      </c>
    </row>
    <row r="790" spans="1:10" x14ac:dyDescent="0.3">
      <c r="A790" s="89"/>
      <c r="B790" s="90" t="str">
        <f>IF(A790="","",VLOOKUP(A790,'Fixture List Individual Files'!$B$14:$F$63,2,FALSE))</f>
        <v/>
      </c>
      <c r="C790" s="91"/>
      <c r="D790" s="92" t="str">
        <f>IF(A790="","",VLOOKUP(A790,'Fixture List Individual Files'!$B$14:$F$63,3,FALSE))</f>
        <v/>
      </c>
      <c r="E790" s="92" t="str">
        <f>IF(D790="","",C790*D790)</f>
        <v/>
      </c>
      <c r="F790" s="93" t="str">
        <f>IF(A790="","",VLOOKUP(A790,'Fixture List Individual Files'!$B$14:$F$63,4,FALSE))</f>
        <v/>
      </c>
      <c r="G790" s="94" t="str">
        <f>IF(A790="","",VLOOKUP(A790,'Fixture List Individual Files'!$B$14:$F$63,5,FALSE))</f>
        <v/>
      </c>
      <c r="H790" s="95" t="str">
        <f t="shared" ref="H790:H825" si="97">IF(AND(F790="Yes",Facility_Type="Commercial"),(SFE_Commercial-SFBASE_Commercial)*E790/1000*$J$786,IF(AND(F790="Yes",Facility_Type="Industrial",G790="Non-High Bay"),(SFE_Industrial-SFBASE_Industrial)*E790/1000*$J$786,IF(AND(F790="Yes",Facility_Type="Schools &amp; Government",G790="Non-High Bay"),((SFE_SG-SFBASE_SG)*E790/1000*$J$786),"")))</f>
        <v/>
      </c>
      <c r="I790" s="96" t="str">
        <f t="shared" ref="I790:I825" si="98">IF(AND(F790="Yes",Facility_Type="Commercial"),(SFE_Commercial-SFBASE_Commercial)*E790/1000*$J$785,IF(AND(F790="Yes",Facility_Type="Industrial",G790="Non-High Bay"),(SFE_Industrial-SFBASE_Industrial)*E790/1000*$J$785,IF(AND(F790="Yes",Facility_Type="Schools &amp; Government",G790="Non-High Bay"),((SFE_SG-SFBASE_SG)*E790/1000*$J$785),"")))</f>
        <v/>
      </c>
      <c r="J790" s="96" t="str">
        <f t="shared" ref="J790:J825" si="99">IFERROR(I790*EUL_for_NLC,"")</f>
        <v/>
      </c>
    </row>
    <row r="791" spans="1:10" x14ac:dyDescent="0.3">
      <c r="A791" s="89"/>
      <c r="B791" s="90" t="str">
        <f>IF(A791="","",VLOOKUP(A791,'Fixture List Individual Files'!$B$14:$F$63,2,FALSE))</f>
        <v/>
      </c>
      <c r="C791" s="91"/>
      <c r="D791" s="92" t="str">
        <f>IF(A791="","",VLOOKUP(A791,'Fixture List Individual Files'!$B$14:$F$63,3,FALSE))</f>
        <v/>
      </c>
      <c r="E791" s="92" t="str">
        <f t="shared" ref="E791:E825" si="100">IF(D791="","",C791*D791)</f>
        <v/>
      </c>
      <c r="F791" s="93" t="str">
        <f>IF(A791="","",VLOOKUP(A791,'Fixture List Individual Files'!$B$14:$F$63,4,FALSE))</f>
        <v/>
      </c>
      <c r="G791" s="94" t="str">
        <f>IF(A791="","",VLOOKUP(A791,'Fixture List Individual Files'!$B$14:$F$63,5,FALSE))</f>
        <v/>
      </c>
      <c r="H791" s="95" t="str">
        <f t="shared" si="97"/>
        <v/>
      </c>
      <c r="I791" s="96" t="str">
        <f t="shared" si="98"/>
        <v/>
      </c>
      <c r="J791" s="96" t="str">
        <f t="shared" si="99"/>
        <v/>
      </c>
    </row>
    <row r="792" spans="1:10" x14ac:dyDescent="0.3">
      <c r="A792" s="89"/>
      <c r="B792" s="90" t="str">
        <f>IF(A792="","",VLOOKUP(A792,'Fixture List Individual Files'!$B$14:$F$63,2,FALSE))</f>
        <v/>
      </c>
      <c r="C792" s="91"/>
      <c r="D792" s="92" t="str">
        <f>IF(A792="","",VLOOKUP(A792,'Fixture List Individual Files'!$B$14:$F$63,3,FALSE))</f>
        <v/>
      </c>
      <c r="E792" s="92" t="str">
        <f t="shared" si="100"/>
        <v/>
      </c>
      <c r="F792" s="93" t="str">
        <f>IF(A792="","",VLOOKUP(A792,'Fixture List Individual Files'!$B$14:$F$63,4,FALSE))</f>
        <v/>
      </c>
      <c r="G792" s="94" t="str">
        <f>IF(A792="","",VLOOKUP(A792,'Fixture List Individual Files'!$B$14:$F$63,5,FALSE))</f>
        <v/>
      </c>
      <c r="H792" s="95" t="str">
        <f t="shared" si="97"/>
        <v/>
      </c>
      <c r="I792" s="96" t="str">
        <f t="shared" si="98"/>
        <v/>
      </c>
      <c r="J792" s="96" t="str">
        <f t="shared" si="99"/>
        <v/>
      </c>
    </row>
    <row r="793" spans="1:10" x14ac:dyDescent="0.3">
      <c r="A793" s="89"/>
      <c r="B793" s="90" t="str">
        <f>IF(A793="","",VLOOKUP(A793,'Fixture List Individual Files'!$B$14:$F$63,2,FALSE))</f>
        <v/>
      </c>
      <c r="C793" s="91"/>
      <c r="D793" s="92" t="str">
        <f>IF(A793="","",VLOOKUP(A793,'Fixture List Individual Files'!$B$14:$F$63,3,FALSE))</f>
        <v/>
      </c>
      <c r="E793" s="92" t="str">
        <f t="shared" si="100"/>
        <v/>
      </c>
      <c r="F793" s="93" t="str">
        <f>IF(A793="","",VLOOKUP(A793,'Fixture List Individual Files'!$B$14:$F$63,4,FALSE))</f>
        <v/>
      </c>
      <c r="G793" s="94" t="str">
        <f>IF(A793="","",VLOOKUP(A793,'Fixture List Individual Files'!$B$14:$F$63,5,FALSE))</f>
        <v/>
      </c>
      <c r="H793" s="95" t="str">
        <f t="shared" si="97"/>
        <v/>
      </c>
      <c r="I793" s="96" t="str">
        <f t="shared" si="98"/>
        <v/>
      </c>
      <c r="J793" s="96" t="str">
        <f t="shared" si="99"/>
        <v/>
      </c>
    </row>
    <row r="794" spans="1:10" x14ac:dyDescent="0.3">
      <c r="A794" s="89"/>
      <c r="B794" s="90" t="str">
        <f>IF(A794="","",VLOOKUP(A794,'Fixture List Individual Files'!$B$14:$F$63,2,FALSE))</f>
        <v/>
      </c>
      <c r="C794" s="91"/>
      <c r="D794" s="92" t="str">
        <f>IF(A794="","",VLOOKUP(A794,'Fixture List Individual Files'!$B$14:$F$63,3,FALSE))</f>
        <v/>
      </c>
      <c r="E794" s="92" t="str">
        <f t="shared" si="100"/>
        <v/>
      </c>
      <c r="F794" s="93" t="str">
        <f>IF(A794="","",VLOOKUP(A794,'Fixture List Individual Files'!$B$14:$F$63,4,FALSE))</f>
        <v/>
      </c>
      <c r="G794" s="94" t="str">
        <f>IF(A794="","",VLOOKUP(A794,'Fixture List Individual Files'!$B$14:$F$63,5,FALSE))</f>
        <v/>
      </c>
      <c r="H794" s="95" t="str">
        <f t="shared" si="97"/>
        <v/>
      </c>
      <c r="I794" s="96" t="str">
        <f t="shared" si="98"/>
        <v/>
      </c>
      <c r="J794" s="96" t="str">
        <f t="shared" si="99"/>
        <v/>
      </c>
    </row>
    <row r="795" spans="1:10" x14ac:dyDescent="0.3">
      <c r="A795" s="89"/>
      <c r="B795" s="90" t="str">
        <f>IF(A795="","",VLOOKUP(A795,'Fixture List Individual Files'!$B$14:$F$63,2,FALSE))</f>
        <v/>
      </c>
      <c r="C795" s="91"/>
      <c r="D795" s="92" t="str">
        <f>IF(A795="","",VLOOKUP(A795,'Fixture List Individual Files'!$B$14:$F$63,3,FALSE))</f>
        <v/>
      </c>
      <c r="E795" s="92" t="str">
        <f t="shared" si="100"/>
        <v/>
      </c>
      <c r="F795" s="93" t="str">
        <f>IF(A795="","",VLOOKUP(A795,'Fixture List Individual Files'!$B$14:$F$63,4,FALSE))</f>
        <v/>
      </c>
      <c r="G795" s="94" t="str">
        <f>IF(A795="","",VLOOKUP(A795,'Fixture List Individual Files'!$B$14:$F$63,5,FALSE))</f>
        <v/>
      </c>
      <c r="H795" s="95" t="str">
        <f t="shared" si="97"/>
        <v/>
      </c>
      <c r="I795" s="96" t="str">
        <f t="shared" si="98"/>
        <v/>
      </c>
      <c r="J795" s="96" t="str">
        <f t="shared" si="99"/>
        <v/>
      </c>
    </row>
    <row r="796" spans="1:10" x14ac:dyDescent="0.3">
      <c r="A796" s="89"/>
      <c r="B796" s="90" t="str">
        <f>IF(A796="","",VLOOKUP(A796,'Fixture List Individual Files'!$B$14:$F$63,2,FALSE))</f>
        <v/>
      </c>
      <c r="C796" s="91"/>
      <c r="D796" s="92" t="str">
        <f>IF(A796="","",VLOOKUP(A796,'Fixture List Individual Files'!$B$14:$F$63,3,FALSE))</f>
        <v/>
      </c>
      <c r="E796" s="92" t="str">
        <f t="shared" si="100"/>
        <v/>
      </c>
      <c r="F796" s="93" t="str">
        <f>IF(A796="","",VLOOKUP(A796,'Fixture List Individual Files'!$B$14:$F$63,4,FALSE))</f>
        <v/>
      </c>
      <c r="G796" s="94" t="str">
        <f>IF(A796="","",VLOOKUP(A796,'Fixture List Individual Files'!$B$14:$F$63,5,FALSE))</f>
        <v/>
      </c>
      <c r="H796" s="95" t="str">
        <f t="shared" si="97"/>
        <v/>
      </c>
      <c r="I796" s="96" t="str">
        <f t="shared" si="98"/>
        <v/>
      </c>
      <c r="J796" s="96" t="str">
        <f t="shared" si="99"/>
        <v/>
      </c>
    </row>
    <row r="797" spans="1:10" x14ac:dyDescent="0.3">
      <c r="A797" s="89"/>
      <c r="B797" s="90" t="str">
        <f>IF(A797="","",VLOOKUP(A797,'Fixture List Individual Files'!$B$14:$F$63,2,FALSE))</f>
        <v/>
      </c>
      <c r="C797" s="91"/>
      <c r="D797" s="92" t="str">
        <f>IF(A797="","",VLOOKUP(A797,'Fixture List Individual Files'!$B$14:$F$63,3,FALSE))</f>
        <v/>
      </c>
      <c r="E797" s="92" t="str">
        <f t="shared" si="100"/>
        <v/>
      </c>
      <c r="F797" s="93" t="str">
        <f>IF(A797="","",VLOOKUP(A797,'Fixture List Individual Files'!$B$14:$F$63,4,FALSE))</f>
        <v/>
      </c>
      <c r="G797" s="94" t="str">
        <f>IF(A797="","",VLOOKUP(A797,'Fixture List Individual Files'!$B$14:$F$63,5,FALSE))</f>
        <v/>
      </c>
      <c r="H797" s="95" t="str">
        <f t="shared" si="97"/>
        <v/>
      </c>
      <c r="I797" s="96" t="str">
        <f t="shared" si="98"/>
        <v/>
      </c>
      <c r="J797" s="96" t="str">
        <f t="shared" si="99"/>
        <v/>
      </c>
    </row>
    <row r="798" spans="1:10" x14ac:dyDescent="0.3">
      <c r="A798" s="89"/>
      <c r="B798" s="90" t="str">
        <f>IF(A798="","",VLOOKUP(A798,'Fixture List Individual Files'!$B$14:$F$63,2,FALSE))</f>
        <v/>
      </c>
      <c r="C798" s="91"/>
      <c r="D798" s="92" t="str">
        <f>IF(A798="","",VLOOKUP(A798,'Fixture List Individual Files'!$B$14:$F$63,3,FALSE))</f>
        <v/>
      </c>
      <c r="E798" s="92" t="str">
        <f t="shared" si="100"/>
        <v/>
      </c>
      <c r="F798" s="93" t="str">
        <f>IF(A798="","",VLOOKUP(A798,'Fixture List Individual Files'!$B$14:$F$63,4,FALSE))</f>
        <v/>
      </c>
      <c r="G798" s="94" t="str">
        <f>IF(A798="","",VLOOKUP(A798,'Fixture List Individual Files'!$B$14:$F$63,5,FALSE))</f>
        <v/>
      </c>
      <c r="H798" s="95" t="str">
        <f t="shared" si="97"/>
        <v/>
      </c>
      <c r="I798" s="96" t="str">
        <f t="shared" si="98"/>
        <v/>
      </c>
      <c r="J798" s="96" t="str">
        <f t="shared" si="99"/>
        <v/>
      </c>
    </row>
    <row r="799" spans="1:10" x14ac:dyDescent="0.3">
      <c r="A799" s="89"/>
      <c r="B799" s="90" t="str">
        <f>IF(A799="","",VLOOKUP(A799,'Fixture List Individual Files'!$B$14:$F$63,2,FALSE))</f>
        <v/>
      </c>
      <c r="C799" s="91"/>
      <c r="D799" s="92" t="str">
        <f>IF(A799="","",VLOOKUP(A799,'Fixture List Individual Files'!$B$14:$F$63,3,FALSE))</f>
        <v/>
      </c>
      <c r="E799" s="92" t="str">
        <f t="shared" si="100"/>
        <v/>
      </c>
      <c r="F799" s="93" t="str">
        <f>IF(A799="","",VLOOKUP(A799,'Fixture List Individual Files'!$B$14:$F$63,4,FALSE))</f>
        <v/>
      </c>
      <c r="G799" s="94" t="str">
        <f>IF(A799="","",VLOOKUP(A799,'Fixture List Individual Files'!$B$14:$F$63,5,FALSE))</f>
        <v/>
      </c>
      <c r="H799" s="95" t="str">
        <f t="shared" si="97"/>
        <v/>
      </c>
      <c r="I799" s="96" t="str">
        <f t="shared" si="98"/>
        <v/>
      </c>
      <c r="J799" s="96" t="str">
        <f t="shared" si="99"/>
        <v/>
      </c>
    </row>
    <row r="800" spans="1:10" x14ac:dyDescent="0.3">
      <c r="A800" s="89"/>
      <c r="B800" s="90" t="str">
        <f>IF(A800="","",VLOOKUP(A800,'Fixture List Individual Files'!$B$14:$F$63,2,FALSE))</f>
        <v/>
      </c>
      <c r="C800" s="91"/>
      <c r="D800" s="92" t="str">
        <f>IF(A800="","",VLOOKUP(A800,'Fixture List Individual Files'!$B$14:$F$63,3,FALSE))</f>
        <v/>
      </c>
      <c r="E800" s="92" t="str">
        <f t="shared" si="100"/>
        <v/>
      </c>
      <c r="F800" s="93" t="str">
        <f>IF(A800="","",VLOOKUP(A800,'Fixture List Individual Files'!$B$14:$F$63,4,FALSE))</f>
        <v/>
      </c>
      <c r="G800" s="94" t="str">
        <f>IF(A800="","",VLOOKUP(A800,'Fixture List Individual Files'!$B$14:$F$63,5,FALSE))</f>
        <v/>
      </c>
      <c r="H800" s="95" t="str">
        <f t="shared" si="97"/>
        <v/>
      </c>
      <c r="I800" s="96" t="str">
        <f t="shared" si="98"/>
        <v/>
      </c>
      <c r="J800" s="96" t="str">
        <f t="shared" si="99"/>
        <v/>
      </c>
    </row>
    <row r="801" spans="1:10" x14ac:dyDescent="0.3">
      <c r="A801" s="89"/>
      <c r="B801" s="90" t="str">
        <f>IF(A801="","",VLOOKUP(A801,'Fixture List Individual Files'!$B$14:$F$63,2,FALSE))</f>
        <v/>
      </c>
      <c r="C801" s="91"/>
      <c r="D801" s="92" t="str">
        <f>IF(A801="","",VLOOKUP(A801,'Fixture List Individual Files'!$B$14:$F$63,3,FALSE))</f>
        <v/>
      </c>
      <c r="E801" s="92" t="str">
        <f t="shared" si="100"/>
        <v/>
      </c>
      <c r="F801" s="93" t="str">
        <f>IF(A801="","",VLOOKUP(A801,'Fixture List Individual Files'!$B$14:$F$63,4,FALSE))</f>
        <v/>
      </c>
      <c r="G801" s="94" t="str">
        <f>IF(A801="","",VLOOKUP(A801,'Fixture List Individual Files'!$B$14:$F$63,5,FALSE))</f>
        <v/>
      </c>
      <c r="H801" s="95" t="str">
        <f t="shared" si="97"/>
        <v/>
      </c>
      <c r="I801" s="96" t="str">
        <f t="shared" si="98"/>
        <v/>
      </c>
      <c r="J801" s="96" t="str">
        <f t="shared" si="99"/>
        <v/>
      </c>
    </row>
    <row r="802" spans="1:10" x14ac:dyDescent="0.3">
      <c r="A802" s="89"/>
      <c r="B802" s="90" t="str">
        <f>IF(A802="","",VLOOKUP(A802,'Fixture List Individual Files'!$B$14:$F$63,2,FALSE))</f>
        <v/>
      </c>
      <c r="C802" s="91"/>
      <c r="D802" s="92" t="str">
        <f>IF(A802="","",VLOOKUP(A802,'Fixture List Individual Files'!$B$14:$F$63,3,FALSE))</f>
        <v/>
      </c>
      <c r="E802" s="92" t="str">
        <f t="shared" si="100"/>
        <v/>
      </c>
      <c r="F802" s="93" t="str">
        <f>IF(A802="","",VLOOKUP(A802,'Fixture List Individual Files'!$B$14:$F$63,4,FALSE))</f>
        <v/>
      </c>
      <c r="G802" s="94" t="str">
        <f>IF(A802="","",VLOOKUP(A802,'Fixture List Individual Files'!$B$14:$F$63,5,FALSE))</f>
        <v/>
      </c>
      <c r="H802" s="95" t="str">
        <f t="shared" si="97"/>
        <v/>
      </c>
      <c r="I802" s="96" t="str">
        <f t="shared" si="98"/>
        <v/>
      </c>
      <c r="J802" s="96" t="str">
        <f t="shared" si="99"/>
        <v/>
      </c>
    </row>
    <row r="803" spans="1:10" x14ac:dyDescent="0.3">
      <c r="A803" s="89"/>
      <c r="B803" s="90" t="str">
        <f>IF(A803="","",VLOOKUP(A803,'Fixture List Individual Files'!$B$14:$F$63,2,FALSE))</f>
        <v/>
      </c>
      <c r="C803" s="91"/>
      <c r="D803" s="92" t="str">
        <f>IF(A803="","",VLOOKUP(A803,'Fixture List Individual Files'!$B$14:$F$63,3,FALSE))</f>
        <v/>
      </c>
      <c r="E803" s="92" t="str">
        <f t="shared" si="100"/>
        <v/>
      </c>
      <c r="F803" s="93" t="str">
        <f>IF(A803="","",VLOOKUP(A803,'Fixture List Individual Files'!$B$14:$F$63,4,FALSE))</f>
        <v/>
      </c>
      <c r="G803" s="94" t="str">
        <f>IF(A803="","",VLOOKUP(A803,'Fixture List Individual Files'!$B$14:$F$63,5,FALSE))</f>
        <v/>
      </c>
      <c r="H803" s="95" t="str">
        <f t="shared" si="97"/>
        <v/>
      </c>
      <c r="I803" s="96" t="str">
        <f t="shared" si="98"/>
        <v/>
      </c>
      <c r="J803" s="96" t="str">
        <f t="shared" si="99"/>
        <v/>
      </c>
    </row>
    <row r="804" spans="1:10" x14ac:dyDescent="0.3">
      <c r="A804" s="89"/>
      <c r="B804" s="90" t="str">
        <f>IF(A804="","",VLOOKUP(A804,'Fixture List Individual Files'!$B$14:$F$63,2,FALSE))</f>
        <v/>
      </c>
      <c r="C804" s="91"/>
      <c r="D804" s="92" t="str">
        <f>IF(A804="","",VLOOKUP(A804,'Fixture List Individual Files'!$B$14:$F$63,3,FALSE))</f>
        <v/>
      </c>
      <c r="E804" s="92" t="str">
        <f t="shared" si="100"/>
        <v/>
      </c>
      <c r="F804" s="93" t="str">
        <f>IF(A804="","",VLOOKUP(A804,'Fixture List Individual Files'!$B$14:$F$63,4,FALSE))</f>
        <v/>
      </c>
      <c r="G804" s="94" t="str">
        <f>IF(A804="","",VLOOKUP(A804,'Fixture List Individual Files'!$B$14:$F$63,5,FALSE))</f>
        <v/>
      </c>
      <c r="H804" s="95" t="str">
        <f t="shared" si="97"/>
        <v/>
      </c>
      <c r="I804" s="96" t="str">
        <f t="shared" si="98"/>
        <v/>
      </c>
      <c r="J804" s="96" t="str">
        <f t="shared" si="99"/>
        <v/>
      </c>
    </row>
    <row r="805" spans="1:10" x14ac:dyDescent="0.3">
      <c r="A805" s="89"/>
      <c r="B805" s="90" t="str">
        <f>IF(A805="","",VLOOKUP(A805,'Fixture List Individual Files'!$B$14:$F$63,2,FALSE))</f>
        <v/>
      </c>
      <c r="C805" s="91"/>
      <c r="D805" s="92" t="str">
        <f>IF(A805="","",VLOOKUP(A805,'Fixture List Individual Files'!$B$14:$F$63,3,FALSE))</f>
        <v/>
      </c>
      <c r="E805" s="92" t="str">
        <f t="shared" si="100"/>
        <v/>
      </c>
      <c r="F805" s="93" t="str">
        <f>IF(A805="","",VLOOKUP(A805,'Fixture List Individual Files'!$B$14:$F$63,4,FALSE))</f>
        <v/>
      </c>
      <c r="G805" s="94" t="str">
        <f>IF(A805="","",VLOOKUP(A805,'Fixture List Individual Files'!$B$14:$F$63,5,FALSE))</f>
        <v/>
      </c>
      <c r="H805" s="95" t="str">
        <f t="shared" si="97"/>
        <v/>
      </c>
      <c r="I805" s="96" t="str">
        <f t="shared" si="98"/>
        <v/>
      </c>
      <c r="J805" s="96" t="str">
        <f t="shared" si="99"/>
        <v/>
      </c>
    </row>
    <row r="806" spans="1:10" x14ac:dyDescent="0.3">
      <c r="A806" s="89"/>
      <c r="B806" s="90" t="str">
        <f>IF(A806="","",VLOOKUP(A806,'Fixture List Individual Files'!$B$14:$F$63,2,FALSE))</f>
        <v/>
      </c>
      <c r="C806" s="91"/>
      <c r="D806" s="92" t="str">
        <f>IF(A806="","",VLOOKUP(A806,'Fixture List Individual Files'!$B$14:$F$63,3,FALSE))</f>
        <v/>
      </c>
      <c r="E806" s="92" t="str">
        <f t="shared" si="100"/>
        <v/>
      </c>
      <c r="F806" s="93" t="str">
        <f>IF(A806="","",VLOOKUP(A806,'Fixture List Individual Files'!$B$14:$F$63,4,FALSE))</f>
        <v/>
      </c>
      <c r="G806" s="94" t="str">
        <f>IF(A806="","",VLOOKUP(A806,'Fixture List Individual Files'!$B$14:$F$63,5,FALSE))</f>
        <v/>
      </c>
      <c r="H806" s="95" t="str">
        <f t="shared" si="97"/>
        <v/>
      </c>
      <c r="I806" s="96" t="str">
        <f t="shared" si="98"/>
        <v/>
      </c>
      <c r="J806" s="96" t="str">
        <f t="shared" si="99"/>
        <v/>
      </c>
    </row>
    <row r="807" spans="1:10" x14ac:dyDescent="0.3">
      <c r="A807" s="89"/>
      <c r="B807" s="90" t="str">
        <f>IF(A807="","",VLOOKUP(A807,'Fixture List Individual Files'!$B$14:$F$63,2,FALSE))</f>
        <v/>
      </c>
      <c r="C807" s="91"/>
      <c r="D807" s="92" t="str">
        <f>IF(A807="","",VLOOKUP(A807,'Fixture List Individual Files'!$B$14:$F$63,3,FALSE))</f>
        <v/>
      </c>
      <c r="E807" s="92" t="str">
        <f t="shared" si="100"/>
        <v/>
      </c>
      <c r="F807" s="93" t="str">
        <f>IF(A807="","",VLOOKUP(A807,'Fixture List Individual Files'!$B$14:$F$63,4,FALSE))</f>
        <v/>
      </c>
      <c r="G807" s="94" t="str">
        <f>IF(A807="","",VLOOKUP(A807,'Fixture List Individual Files'!$B$14:$F$63,5,FALSE))</f>
        <v/>
      </c>
      <c r="H807" s="95" t="str">
        <f t="shared" si="97"/>
        <v/>
      </c>
      <c r="I807" s="96" t="str">
        <f t="shared" si="98"/>
        <v/>
      </c>
      <c r="J807" s="96" t="str">
        <f t="shared" si="99"/>
        <v/>
      </c>
    </row>
    <row r="808" spans="1:10" x14ac:dyDescent="0.3">
      <c r="A808" s="89"/>
      <c r="B808" s="90" t="str">
        <f>IF(A808="","",VLOOKUP(A808,'Fixture List Individual Files'!$B$14:$F$63,2,FALSE))</f>
        <v/>
      </c>
      <c r="C808" s="91"/>
      <c r="D808" s="92" t="str">
        <f>IF(A808="","",VLOOKUP(A808,'Fixture List Individual Files'!$B$14:$F$63,3,FALSE))</f>
        <v/>
      </c>
      <c r="E808" s="92" t="str">
        <f t="shared" si="100"/>
        <v/>
      </c>
      <c r="F808" s="93" t="str">
        <f>IF(A808="","",VLOOKUP(A808,'Fixture List Individual Files'!$B$14:$F$63,4,FALSE))</f>
        <v/>
      </c>
      <c r="G808" s="94" t="str">
        <f>IF(A808="","",VLOOKUP(A808,'Fixture List Individual Files'!$B$14:$F$63,5,FALSE))</f>
        <v/>
      </c>
      <c r="H808" s="95" t="str">
        <f t="shared" si="97"/>
        <v/>
      </c>
      <c r="I808" s="96" t="str">
        <f t="shared" si="98"/>
        <v/>
      </c>
      <c r="J808" s="96" t="str">
        <f t="shared" si="99"/>
        <v/>
      </c>
    </row>
    <row r="809" spans="1:10" x14ac:dyDescent="0.3">
      <c r="A809" s="89"/>
      <c r="B809" s="90" t="str">
        <f>IF(A809="","",VLOOKUP(A809,'Fixture List Individual Files'!$B$14:$F$63,2,FALSE))</f>
        <v/>
      </c>
      <c r="C809" s="91"/>
      <c r="D809" s="92" t="str">
        <f>IF(A809="","",VLOOKUP(A809,'Fixture List Individual Files'!$B$14:$F$63,3,FALSE))</f>
        <v/>
      </c>
      <c r="E809" s="92" t="str">
        <f t="shared" si="100"/>
        <v/>
      </c>
      <c r="F809" s="93" t="str">
        <f>IF(A809="","",VLOOKUP(A809,'Fixture List Individual Files'!$B$14:$F$63,4,FALSE))</f>
        <v/>
      </c>
      <c r="G809" s="94" t="str">
        <f>IF(A809="","",VLOOKUP(A809,'Fixture List Individual Files'!$B$14:$F$63,5,FALSE))</f>
        <v/>
      </c>
      <c r="H809" s="95" t="str">
        <f t="shared" si="97"/>
        <v/>
      </c>
      <c r="I809" s="96" t="str">
        <f t="shared" si="98"/>
        <v/>
      </c>
      <c r="J809" s="96" t="str">
        <f t="shared" si="99"/>
        <v/>
      </c>
    </row>
    <row r="810" spans="1:10" x14ac:dyDescent="0.3">
      <c r="A810" s="89"/>
      <c r="B810" s="90" t="str">
        <f>IF(A810="","",VLOOKUP(A810,'Fixture List Individual Files'!$B$14:$F$63,2,FALSE))</f>
        <v/>
      </c>
      <c r="C810" s="91"/>
      <c r="D810" s="92" t="str">
        <f>IF(A810="","",VLOOKUP(A810,'Fixture List Individual Files'!$B$14:$F$63,3,FALSE))</f>
        <v/>
      </c>
      <c r="E810" s="92" t="str">
        <f t="shared" si="100"/>
        <v/>
      </c>
      <c r="F810" s="93" t="str">
        <f>IF(A810="","",VLOOKUP(A810,'Fixture List Individual Files'!$B$14:$F$63,4,FALSE))</f>
        <v/>
      </c>
      <c r="G810" s="94" t="str">
        <f>IF(A810="","",VLOOKUP(A810,'Fixture List Individual Files'!$B$14:$F$63,5,FALSE))</f>
        <v/>
      </c>
      <c r="H810" s="95" t="str">
        <f t="shared" si="97"/>
        <v/>
      </c>
      <c r="I810" s="96" t="str">
        <f t="shared" si="98"/>
        <v/>
      </c>
      <c r="J810" s="96" t="str">
        <f t="shared" si="99"/>
        <v/>
      </c>
    </row>
    <row r="811" spans="1:10" x14ac:dyDescent="0.3">
      <c r="A811" s="89"/>
      <c r="B811" s="90" t="str">
        <f>IF(A811="","",VLOOKUP(A811,'Fixture List Individual Files'!$B$14:$F$63,2,FALSE))</f>
        <v/>
      </c>
      <c r="C811" s="91"/>
      <c r="D811" s="92" t="str">
        <f>IF(A811="","",VLOOKUP(A811,'Fixture List Individual Files'!$B$14:$F$63,3,FALSE))</f>
        <v/>
      </c>
      <c r="E811" s="92" t="str">
        <f t="shared" si="100"/>
        <v/>
      </c>
      <c r="F811" s="93" t="str">
        <f>IF(A811="","",VLOOKUP(A811,'Fixture List Individual Files'!$B$14:$F$63,4,FALSE))</f>
        <v/>
      </c>
      <c r="G811" s="94" t="str">
        <f>IF(A811="","",VLOOKUP(A811,'Fixture List Individual Files'!$B$14:$F$63,5,FALSE))</f>
        <v/>
      </c>
      <c r="H811" s="95" t="str">
        <f t="shared" si="97"/>
        <v/>
      </c>
      <c r="I811" s="96" t="str">
        <f t="shared" si="98"/>
        <v/>
      </c>
      <c r="J811" s="96" t="str">
        <f t="shared" si="99"/>
        <v/>
      </c>
    </row>
    <row r="812" spans="1:10" x14ac:dyDescent="0.3">
      <c r="A812" s="89"/>
      <c r="B812" s="90" t="str">
        <f>IF(A812="","",VLOOKUP(A812,'Fixture List Individual Files'!$B$14:$F$63,2,FALSE))</f>
        <v/>
      </c>
      <c r="C812" s="91"/>
      <c r="D812" s="92" t="str">
        <f>IF(A812="","",VLOOKUP(A812,'Fixture List Individual Files'!$B$14:$F$63,3,FALSE))</f>
        <v/>
      </c>
      <c r="E812" s="92" t="str">
        <f t="shared" si="100"/>
        <v/>
      </c>
      <c r="F812" s="93" t="str">
        <f>IF(A812="","",VLOOKUP(A812,'Fixture List Individual Files'!$B$14:$F$63,4,FALSE))</f>
        <v/>
      </c>
      <c r="G812" s="94" t="str">
        <f>IF(A812="","",VLOOKUP(A812,'Fixture List Individual Files'!$B$14:$F$63,5,FALSE))</f>
        <v/>
      </c>
      <c r="H812" s="95" t="str">
        <f t="shared" si="97"/>
        <v/>
      </c>
      <c r="I812" s="96" t="str">
        <f t="shared" si="98"/>
        <v/>
      </c>
      <c r="J812" s="96" t="str">
        <f t="shared" si="99"/>
        <v/>
      </c>
    </row>
    <row r="813" spans="1:10" x14ac:dyDescent="0.3">
      <c r="A813" s="89"/>
      <c r="B813" s="90" t="str">
        <f>IF(A813="","",VLOOKUP(A813,'Fixture List Individual Files'!$B$14:$F$63,2,FALSE))</f>
        <v/>
      </c>
      <c r="C813" s="91"/>
      <c r="D813" s="92" t="str">
        <f>IF(A813="","",VLOOKUP(A813,'Fixture List Individual Files'!$B$14:$F$63,3,FALSE))</f>
        <v/>
      </c>
      <c r="E813" s="92" t="str">
        <f t="shared" si="100"/>
        <v/>
      </c>
      <c r="F813" s="93" t="str">
        <f>IF(A813="","",VLOOKUP(A813,'Fixture List Individual Files'!$B$14:$F$63,4,FALSE))</f>
        <v/>
      </c>
      <c r="G813" s="94" t="str">
        <f>IF(A813="","",VLOOKUP(A813,'Fixture List Individual Files'!$B$14:$F$63,5,FALSE))</f>
        <v/>
      </c>
      <c r="H813" s="95" t="str">
        <f t="shared" si="97"/>
        <v/>
      </c>
      <c r="I813" s="96" t="str">
        <f t="shared" si="98"/>
        <v/>
      </c>
      <c r="J813" s="96" t="str">
        <f t="shared" si="99"/>
        <v/>
      </c>
    </row>
    <row r="814" spans="1:10" x14ac:dyDescent="0.3">
      <c r="A814" s="89"/>
      <c r="B814" s="90" t="str">
        <f>IF(A814="","",VLOOKUP(A814,'Fixture List Individual Files'!$B$14:$F$63,2,FALSE))</f>
        <v/>
      </c>
      <c r="C814" s="91"/>
      <c r="D814" s="92" t="str">
        <f>IF(A814="","",VLOOKUP(A814,'Fixture List Individual Files'!$B$14:$F$63,3,FALSE))</f>
        <v/>
      </c>
      <c r="E814" s="92" t="str">
        <f t="shared" si="100"/>
        <v/>
      </c>
      <c r="F814" s="93" t="str">
        <f>IF(A814="","",VLOOKUP(A814,'Fixture List Individual Files'!$B$14:$F$63,4,FALSE))</f>
        <v/>
      </c>
      <c r="G814" s="94" t="str">
        <f>IF(A814="","",VLOOKUP(A814,'Fixture List Individual Files'!$B$14:$F$63,5,FALSE))</f>
        <v/>
      </c>
      <c r="H814" s="95" t="str">
        <f t="shared" si="97"/>
        <v/>
      </c>
      <c r="I814" s="96" t="str">
        <f t="shared" si="98"/>
        <v/>
      </c>
      <c r="J814" s="96" t="str">
        <f t="shared" si="99"/>
        <v/>
      </c>
    </row>
    <row r="815" spans="1:10" x14ac:dyDescent="0.3">
      <c r="A815" s="89"/>
      <c r="B815" s="90" t="str">
        <f>IF(A815="","",VLOOKUP(A815,'Fixture List Individual Files'!$B$14:$F$63,2,FALSE))</f>
        <v/>
      </c>
      <c r="C815" s="91"/>
      <c r="D815" s="92" t="str">
        <f>IF(A815="","",VLOOKUP(A815,'Fixture List Individual Files'!$B$14:$F$63,3,FALSE))</f>
        <v/>
      </c>
      <c r="E815" s="92" t="str">
        <f t="shared" si="100"/>
        <v/>
      </c>
      <c r="F815" s="93" t="str">
        <f>IF(A815="","",VLOOKUP(A815,'Fixture List Individual Files'!$B$14:$F$63,4,FALSE))</f>
        <v/>
      </c>
      <c r="G815" s="94" t="str">
        <f>IF(A815="","",VLOOKUP(A815,'Fixture List Individual Files'!$B$14:$F$63,5,FALSE))</f>
        <v/>
      </c>
      <c r="H815" s="95" t="str">
        <f t="shared" si="97"/>
        <v/>
      </c>
      <c r="I815" s="96" t="str">
        <f t="shared" si="98"/>
        <v/>
      </c>
      <c r="J815" s="96" t="str">
        <f t="shared" si="99"/>
        <v/>
      </c>
    </row>
    <row r="816" spans="1:10" x14ac:dyDescent="0.3">
      <c r="A816" s="89"/>
      <c r="B816" s="90" t="str">
        <f>IF(A816="","",VLOOKUP(A816,'Fixture List Individual Files'!$B$14:$F$63,2,FALSE))</f>
        <v/>
      </c>
      <c r="C816" s="91"/>
      <c r="D816" s="92" t="str">
        <f>IF(A816="","",VLOOKUP(A816,'Fixture List Individual Files'!$B$14:$F$63,3,FALSE))</f>
        <v/>
      </c>
      <c r="E816" s="92" t="str">
        <f t="shared" si="100"/>
        <v/>
      </c>
      <c r="F816" s="93" t="str">
        <f>IF(A816="","",VLOOKUP(A816,'Fixture List Individual Files'!$B$14:$F$63,4,FALSE))</f>
        <v/>
      </c>
      <c r="G816" s="94" t="str">
        <f>IF(A816="","",VLOOKUP(A816,'Fixture List Individual Files'!$B$14:$F$63,5,FALSE))</f>
        <v/>
      </c>
      <c r="H816" s="95" t="str">
        <f t="shared" si="97"/>
        <v/>
      </c>
      <c r="I816" s="96" t="str">
        <f t="shared" si="98"/>
        <v/>
      </c>
      <c r="J816" s="96" t="str">
        <f t="shared" si="99"/>
        <v/>
      </c>
    </row>
    <row r="817" spans="1:10" x14ac:dyDescent="0.3">
      <c r="A817" s="89"/>
      <c r="B817" s="90" t="str">
        <f>IF(A817="","",VLOOKUP(A817,'Fixture List Individual Files'!$B$14:$F$63,2,FALSE))</f>
        <v/>
      </c>
      <c r="C817" s="91"/>
      <c r="D817" s="92" t="str">
        <f>IF(A817="","",VLOOKUP(A817,'Fixture List Individual Files'!$B$14:$F$63,3,FALSE))</f>
        <v/>
      </c>
      <c r="E817" s="92" t="str">
        <f t="shared" si="100"/>
        <v/>
      </c>
      <c r="F817" s="93" t="str">
        <f>IF(A817="","",VLOOKUP(A817,'Fixture List Individual Files'!$B$14:$F$63,4,FALSE))</f>
        <v/>
      </c>
      <c r="G817" s="94" t="str">
        <f>IF(A817="","",VLOOKUP(A817,'Fixture List Individual Files'!$B$14:$F$63,5,FALSE))</f>
        <v/>
      </c>
      <c r="H817" s="95" t="str">
        <f t="shared" si="97"/>
        <v/>
      </c>
      <c r="I817" s="96" t="str">
        <f t="shared" si="98"/>
        <v/>
      </c>
      <c r="J817" s="96" t="str">
        <f t="shared" si="99"/>
        <v/>
      </c>
    </row>
    <row r="818" spans="1:10" x14ac:dyDescent="0.3">
      <c r="A818" s="89"/>
      <c r="B818" s="90" t="str">
        <f>IF(A818="","",VLOOKUP(A818,'Fixture List Individual Files'!$B$14:$F$63,2,FALSE))</f>
        <v/>
      </c>
      <c r="C818" s="91"/>
      <c r="D818" s="92" t="str">
        <f>IF(A818="","",VLOOKUP(A818,'Fixture List Individual Files'!$B$14:$F$63,3,FALSE))</f>
        <v/>
      </c>
      <c r="E818" s="92" t="str">
        <f t="shared" si="100"/>
        <v/>
      </c>
      <c r="F818" s="93" t="str">
        <f>IF(A818="","",VLOOKUP(A818,'Fixture List Individual Files'!$B$14:$F$63,4,FALSE))</f>
        <v/>
      </c>
      <c r="G818" s="94" t="str">
        <f>IF(A818="","",VLOOKUP(A818,'Fixture List Individual Files'!$B$14:$F$63,5,FALSE))</f>
        <v/>
      </c>
      <c r="H818" s="95" t="str">
        <f t="shared" si="97"/>
        <v/>
      </c>
      <c r="I818" s="96" t="str">
        <f t="shared" si="98"/>
        <v/>
      </c>
      <c r="J818" s="96" t="str">
        <f t="shared" si="99"/>
        <v/>
      </c>
    </row>
    <row r="819" spans="1:10" x14ac:dyDescent="0.3">
      <c r="A819" s="89"/>
      <c r="B819" s="90" t="str">
        <f>IF(A819="","",VLOOKUP(A819,'Fixture List Individual Files'!$B$14:$F$63,2,FALSE))</f>
        <v/>
      </c>
      <c r="C819" s="91"/>
      <c r="D819" s="92" t="str">
        <f>IF(A819="","",VLOOKUP(A819,'Fixture List Individual Files'!$B$14:$F$63,3,FALSE))</f>
        <v/>
      </c>
      <c r="E819" s="92" t="str">
        <f t="shared" si="100"/>
        <v/>
      </c>
      <c r="F819" s="93" t="str">
        <f>IF(A819="","",VLOOKUP(A819,'Fixture List Individual Files'!$B$14:$F$63,4,FALSE))</f>
        <v/>
      </c>
      <c r="G819" s="94" t="str">
        <f>IF(A819="","",VLOOKUP(A819,'Fixture List Individual Files'!$B$14:$F$63,5,FALSE))</f>
        <v/>
      </c>
      <c r="H819" s="95" t="str">
        <f t="shared" si="97"/>
        <v/>
      </c>
      <c r="I819" s="96" t="str">
        <f t="shared" si="98"/>
        <v/>
      </c>
      <c r="J819" s="96" t="str">
        <f t="shared" si="99"/>
        <v/>
      </c>
    </row>
    <row r="820" spans="1:10" x14ac:dyDescent="0.3">
      <c r="A820" s="89"/>
      <c r="B820" s="90" t="str">
        <f>IF(A820="","",VLOOKUP(A820,'Fixture List Individual Files'!$B$14:$F$63,2,FALSE))</f>
        <v/>
      </c>
      <c r="C820" s="91"/>
      <c r="D820" s="92" t="str">
        <f>IF(A820="","",VLOOKUP(A820,'Fixture List Individual Files'!$B$14:$F$63,3,FALSE))</f>
        <v/>
      </c>
      <c r="E820" s="92" t="str">
        <f t="shared" si="100"/>
        <v/>
      </c>
      <c r="F820" s="93" t="str">
        <f>IF(A820="","",VLOOKUP(A820,'Fixture List Individual Files'!$B$14:$F$63,4,FALSE))</f>
        <v/>
      </c>
      <c r="G820" s="94" t="str">
        <f>IF(A820="","",VLOOKUP(A820,'Fixture List Individual Files'!$B$14:$F$63,5,FALSE))</f>
        <v/>
      </c>
      <c r="H820" s="95" t="str">
        <f t="shared" si="97"/>
        <v/>
      </c>
      <c r="I820" s="96" t="str">
        <f t="shared" si="98"/>
        <v/>
      </c>
      <c r="J820" s="96" t="str">
        <f t="shared" si="99"/>
        <v/>
      </c>
    </row>
    <row r="821" spans="1:10" x14ac:dyDescent="0.3">
      <c r="A821" s="89"/>
      <c r="B821" s="90" t="str">
        <f>IF(A821="","",VLOOKUP(A821,'Fixture List Individual Files'!$B$14:$F$63,2,FALSE))</f>
        <v/>
      </c>
      <c r="C821" s="91"/>
      <c r="D821" s="92" t="str">
        <f>IF(A821="","",VLOOKUP(A821,'Fixture List Individual Files'!$B$14:$F$63,3,FALSE))</f>
        <v/>
      </c>
      <c r="E821" s="92" t="str">
        <f t="shared" si="100"/>
        <v/>
      </c>
      <c r="F821" s="93" t="str">
        <f>IF(A821="","",VLOOKUP(A821,'Fixture List Individual Files'!$B$14:$F$63,4,FALSE))</f>
        <v/>
      </c>
      <c r="G821" s="94" t="str">
        <f>IF(A821="","",VLOOKUP(A821,'Fixture List Individual Files'!$B$14:$F$63,5,FALSE))</f>
        <v/>
      </c>
      <c r="H821" s="95" t="str">
        <f t="shared" si="97"/>
        <v/>
      </c>
      <c r="I821" s="96" t="str">
        <f t="shared" si="98"/>
        <v/>
      </c>
      <c r="J821" s="96" t="str">
        <f t="shared" si="99"/>
        <v/>
      </c>
    </row>
    <row r="822" spans="1:10" x14ac:dyDescent="0.3">
      <c r="A822" s="89"/>
      <c r="B822" s="90" t="str">
        <f>IF(A822="","",VLOOKUP(A822,'Fixture List Individual Files'!$B$14:$F$63,2,FALSE))</f>
        <v/>
      </c>
      <c r="C822" s="91"/>
      <c r="D822" s="92" t="str">
        <f>IF(A822="","",VLOOKUP(A822,'Fixture List Individual Files'!$B$14:$F$63,3,FALSE))</f>
        <v/>
      </c>
      <c r="E822" s="92" t="str">
        <f t="shared" si="100"/>
        <v/>
      </c>
      <c r="F822" s="93" t="str">
        <f>IF(A822="","",VLOOKUP(A822,'Fixture List Individual Files'!$B$14:$F$63,4,FALSE))</f>
        <v/>
      </c>
      <c r="G822" s="94" t="str">
        <f>IF(A822="","",VLOOKUP(A822,'Fixture List Individual Files'!$B$14:$F$63,5,FALSE))</f>
        <v/>
      </c>
      <c r="H822" s="95" t="str">
        <f t="shared" si="97"/>
        <v/>
      </c>
      <c r="I822" s="96" t="str">
        <f t="shared" si="98"/>
        <v/>
      </c>
      <c r="J822" s="96" t="str">
        <f t="shared" si="99"/>
        <v/>
      </c>
    </row>
    <row r="823" spans="1:10" x14ac:dyDescent="0.3">
      <c r="A823" s="89"/>
      <c r="B823" s="90" t="str">
        <f>IF(A823="","",VLOOKUP(A823,'Fixture List Individual Files'!$B$14:$F$63,2,FALSE))</f>
        <v/>
      </c>
      <c r="C823" s="97"/>
      <c r="D823" s="92" t="str">
        <f>IF(A823="","",VLOOKUP(A823,'Fixture List Individual Files'!$B$14:$F$63,3,FALSE))</f>
        <v/>
      </c>
      <c r="E823" s="92" t="str">
        <f t="shared" si="100"/>
        <v/>
      </c>
      <c r="F823" s="93" t="str">
        <f>IF(A823="","",VLOOKUP(A823,'Fixture List Individual Files'!$B$14:$F$63,4,FALSE))</f>
        <v/>
      </c>
      <c r="G823" s="94" t="str">
        <f>IF(A823="","",VLOOKUP(A823,'Fixture List Individual Files'!$B$14:$F$63,5,FALSE))</f>
        <v/>
      </c>
      <c r="H823" s="95" t="str">
        <f t="shared" si="97"/>
        <v/>
      </c>
      <c r="I823" s="96" t="str">
        <f t="shared" si="98"/>
        <v/>
      </c>
      <c r="J823" s="96" t="str">
        <f t="shared" si="99"/>
        <v/>
      </c>
    </row>
    <row r="824" spans="1:10" x14ac:dyDescent="0.3">
      <c r="A824" s="89"/>
      <c r="B824" s="90" t="str">
        <f>IF(A824="","",VLOOKUP(A824,'Fixture List Individual Files'!$B$14:$F$63,2,FALSE))</f>
        <v/>
      </c>
      <c r="C824" s="98"/>
      <c r="D824" s="92" t="str">
        <f>IF(A824="","",VLOOKUP(A824,'Fixture List Individual Files'!$B$14:$F$63,3,FALSE))</f>
        <v/>
      </c>
      <c r="E824" s="92" t="str">
        <f t="shared" si="100"/>
        <v/>
      </c>
      <c r="F824" s="93" t="str">
        <f>IF(A824="","",VLOOKUP(A824,'Fixture List Individual Files'!$B$14:$F$63,4,FALSE))</f>
        <v/>
      </c>
      <c r="G824" s="94" t="str">
        <f>IF(A824="","",VLOOKUP(A824,'Fixture List Individual Files'!$B$14:$F$63,5,FALSE))</f>
        <v/>
      </c>
      <c r="H824" s="95" t="str">
        <f t="shared" si="97"/>
        <v/>
      </c>
      <c r="I824" s="96" t="str">
        <f t="shared" si="98"/>
        <v/>
      </c>
      <c r="J824" s="96" t="str">
        <f t="shared" si="99"/>
        <v/>
      </c>
    </row>
    <row r="825" spans="1:10" x14ac:dyDescent="0.3">
      <c r="A825" s="89"/>
      <c r="B825" s="90" t="str">
        <f>IF(A825="","",VLOOKUP(A825,'Fixture List Individual Files'!$B$14:$F$63,2,FALSE))</f>
        <v/>
      </c>
      <c r="C825" s="98"/>
      <c r="D825" s="92" t="str">
        <f>IF(A825="","",VLOOKUP(A825,'Fixture List Individual Files'!$B$14:$F$63,3,FALSE))</f>
        <v/>
      </c>
      <c r="E825" s="92" t="str">
        <f t="shared" si="100"/>
        <v/>
      </c>
      <c r="F825" s="93" t="str">
        <f>IF(A825="","",VLOOKUP(A825,'Fixture List Individual Files'!$B$14:$F$63,4,FALSE))</f>
        <v/>
      </c>
      <c r="G825" s="94" t="str">
        <f>IF(A825="","",VLOOKUP(A825,'Fixture List Individual Files'!$B$14:$F$63,5,FALSE))</f>
        <v/>
      </c>
      <c r="H825" s="95" t="str">
        <f t="shared" si="97"/>
        <v/>
      </c>
      <c r="I825" s="96" t="str">
        <f t="shared" si="98"/>
        <v/>
      </c>
      <c r="J825" s="96" t="str">
        <f t="shared" si="99"/>
        <v/>
      </c>
    </row>
    <row r="826" spans="1:10" x14ac:dyDescent="0.3">
      <c r="A826" s="90"/>
      <c r="B826" s="292" t="s">
        <v>299</v>
      </c>
      <c r="C826" s="293">
        <f>SUM(C790:C825)</f>
        <v>0</v>
      </c>
      <c r="D826" s="293"/>
      <c r="E826" s="293">
        <f>SUM(E790:E825)</f>
        <v>0</v>
      </c>
      <c r="F826" s="290">
        <f>SUMIF(F790:F825,"Yes",E790:E825)</f>
        <v>0</v>
      </c>
      <c r="G826" s="217"/>
      <c r="H826" s="289">
        <f>SUM(H790:H825)</f>
        <v>0</v>
      </c>
      <c r="I826" s="290">
        <f t="shared" ref="I826:J826" si="101">SUM(I790:I825)</f>
        <v>0</v>
      </c>
      <c r="J826" s="290">
        <f t="shared" si="101"/>
        <v>0</v>
      </c>
    </row>
    <row r="828" spans="1:10" x14ac:dyDescent="0.3">
      <c r="A828" s="405" t="s">
        <v>114</v>
      </c>
      <c r="B828" s="405"/>
      <c r="C828" s="405"/>
      <c r="D828" s="405"/>
      <c r="E828" s="405"/>
      <c r="F828" s="103" t="s">
        <v>287</v>
      </c>
      <c r="G828" s="104"/>
      <c r="H828" s="102"/>
      <c r="I828" s="102"/>
      <c r="J828" s="105" t="e">
        <f>IF(VLOOKUP(A828,'Start Here!'!$N$46:$Q$70,4,FALSE)=0,VLOOKUP(Facility_Type,Admin_Lists!$A$63:$B$66,2,FALSE),VLOOKUP(A828,'Start Here!'!$N$46:$Q$70,4,FALSE))</f>
        <v>#N/A</v>
      </c>
    </row>
    <row r="829" spans="1:10" ht="17.25" thickBot="1" x14ac:dyDescent="0.35">
      <c r="A829" s="106" t="s">
        <v>288</v>
      </c>
      <c r="B829" s="107" t="s">
        <v>57</v>
      </c>
      <c r="C829" s="108"/>
      <c r="D829" s="109"/>
      <c r="E829" s="109">
        <f>IFERROR(VLOOKUP(B829,Admin_Lists!$A$9:$B$49,2,FALSE),"")</f>
        <v>0</v>
      </c>
      <c r="F829" s="110" t="s">
        <v>289</v>
      </c>
      <c r="G829" s="122"/>
      <c r="H829" s="111"/>
      <c r="I829" s="111"/>
      <c r="J829" s="112">
        <f>VLOOKUP(A828,'Start Here!'!$N$46:$O$70,2,FALSE)</f>
        <v>0</v>
      </c>
    </row>
    <row r="830" spans="1:10" ht="17.25" x14ac:dyDescent="0.3">
      <c r="A830" s="113"/>
      <c r="B830" s="401" t="str">
        <f>"Area Description: "&amp;'Sq. Ft. Area Individual Files'!D722</f>
        <v xml:space="preserve">Area Description: </v>
      </c>
      <c r="C830" s="401"/>
      <c r="D830" s="401"/>
      <c r="E830" s="401"/>
      <c r="F830" s="120" t="s">
        <v>290</v>
      </c>
      <c r="G830" s="114">
        <f>'Sq. Ft. Area Individual Files'!C723</f>
        <v>0</v>
      </c>
    </row>
    <row r="831" spans="1:10" x14ac:dyDescent="0.3">
      <c r="A831" s="397" t="s">
        <v>260</v>
      </c>
      <c r="B831" s="395" t="s">
        <v>268</v>
      </c>
      <c r="C831" s="395" t="s">
        <v>269</v>
      </c>
      <c r="D831" s="395" t="s">
        <v>262</v>
      </c>
      <c r="E831" s="395" t="s">
        <v>291</v>
      </c>
      <c r="F831" s="395" t="s">
        <v>292</v>
      </c>
      <c r="G831" s="397" t="s">
        <v>264</v>
      </c>
      <c r="H831" s="399" t="s">
        <v>293</v>
      </c>
      <c r="I831" s="399"/>
      <c r="J831" s="399"/>
    </row>
    <row r="832" spans="1:10" ht="25.5" x14ac:dyDescent="0.3">
      <c r="A832" s="398"/>
      <c r="B832" s="396"/>
      <c r="C832" s="396"/>
      <c r="D832" s="396"/>
      <c r="E832" s="396"/>
      <c r="F832" s="396"/>
      <c r="G832" s="398"/>
      <c r="H832" s="118" t="s">
        <v>294</v>
      </c>
      <c r="I832" s="118" t="s">
        <v>295</v>
      </c>
      <c r="J832" s="118" t="s">
        <v>296</v>
      </c>
    </row>
    <row r="833" spans="1:10" x14ac:dyDescent="0.3">
      <c r="A833" s="89"/>
      <c r="B833" s="90" t="str">
        <f>IF(A833="","",VLOOKUP(A833,'Fixture List Individual Files'!$B$14:$F$63,2,FALSE))</f>
        <v/>
      </c>
      <c r="C833" s="91"/>
      <c r="D833" s="92" t="str">
        <f>IF(A833="","",VLOOKUP(A833,'Fixture List Individual Files'!$B$14:$F$63,3,FALSE))</f>
        <v/>
      </c>
      <c r="E833" s="92" t="str">
        <f>IF(D833="","",C833*D833)</f>
        <v/>
      </c>
      <c r="F833" s="93" t="str">
        <f>IF(A833="","",VLOOKUP(A833,'Fixture List Individual Files'!$B$14:$F$63,4,FALSE))</f>
        <v/>
      </c>
      <c r="G833" s="94" t="str">
        <f>IF(A833="","",VLOOKUP(A833,'Fixture List Individual Files'!$B$14:$F$63,5,FALSE))</f>
        <v/>
      </c>
      <c r="H833" s="95" t="str">
        <f t="shared" ref="H833:H868" si="102">IF(AND(F833="Yes",Facility_Type="Commercial"),(SFE_Commercial-SFBASE_Commercial)*E833/1000*$J$829,IF(AND(F833="Yes",Facility_Type="Industrial",G833="Non-High Bay"),(SFE_Industrial-SFBASE_Industrial)*E833/1000*$J$829,IF(AND(F833="Yes",Facility_Type="Schools &amp; Government",G833="Non-High Bay"),((SFE_SG-SFBASE_SG)*E833/1000*$J$829),"")))</f>
        <v/>
      </c>
      <c r="I833" s="96" t="str">
        <f t="shared" ref="I833:I868" si="103">IF(AND(F833="Yes",Facility_Type="Commercial"),(SFE_Commercial-SFBASE_Commercial)*E833/1000*$J$828,IF(AND(F833="Yes",Facility_Type="Industrial",G833="Non-High Bay"),(SFE_Industrial-SFBASE_Industrial)*E833/1000*$J$828,IF(AND(F833="Yes",Facility_Type="Schools &amp; Government",G833="Non-High Bay"),((SFE_SG-SFBASE_SG)*E833/1000*$J$828),"")))</f>
        <v/>
      </c>
      <c r="J833" s="96" t="str">
        <f t="shared" ref="J833:J868" si="104">IFERROR(I833*EUL_for_NLC,"")</f>
        <v/>
      </c>
    </row>
    <row r="834" spans="1:10" x14ac:dyDescent="0.3">
      <c r="A834" s="89"/>
      <c r="B834" s="90" t="str">
        <f>IF(A834="","",VLOOKUP(A834,'Fixture List Individual Files'!$B$14:$F$63,2,FALSE))</f>
        <v/>
      </c>
      <c r="C834" s="91"/>
      <c r="D834" s="92" t="str">
        <f>IF(A834="","",VLOOKUP(A834,'Fixture List Individual Files'!$B$14:$F$63,3,FALSE))</f>
        <v/>
      </c>
      <c r="E834" s="92" t="str">
        <f t="shared" ref="E834:E868" si="105">IF(D834="","",C834*D834)</f>
        <v/>
      </c>
      <c r="F834" s="93" t="str">
        <f>IF(A834="","",VLOOKUP(A834,'Fixture List Individual Files'!$B$14:$F$63,4,FALSE))</f>
        <v/>
      </c>
      <c r="G834" s="94" t="str">
        <f>IF(A834="","",VLOOKUP(A834,'Fixture List Individual Files'!$B$14:$F$63,5,FALSE))</f>
        <v/>
      </c>
      <c r="H834" s="95" t="str">
        <f t="shared" si="102"/>
        <v/>
      </c>
      <c r="I834" s="96" t="str">
        <f t="shared" si="103"/>
        <v/>
      </c>
      <c r="J834" s="96" t="str">
        <f t="shared" si="104"/>
        <v/>
      </c>
    </row>
    <row r="835" spans="1:10" x14ac:dyDescent="0.3">
      <c r="A835" s="89"/>
      <c r="B835" s="90" t="str">
        <f>IF(A835="","",VLOOKUP(A835,'Fixture List Individual Files'!$B$14:$F$63,2,FALSE))</f>
        <v/>
      </c>
      <c r="C835" s="91"/>
      <c r="D835" s="92" t="str">
        <f>IF(A835="","",VLOOKUP(A835,'Fixture List Individual Files'!$B$14:$F$63,3,FALSE))</f>
        <v/>
      </c>
      <c r="E835" s="92" t="str">
        <f t="shared" si="105"/>
        <v/>
      </c>
      <c r="F835" s="93" t="str">
        <f>IF(A835="","",VLOOKUP(A835,'Fixture List Individual Files'!$B$14:$F$63,4,FALSE))</f>
        <v/>
      </c>
      <c r="G835" s="94" t="str">
        <f>IF(A835="","",VLOOKUP(A835,'Fixture List Individual Files'!$B$14:$F$63,5,FALSE))</f>
        <v/>
      </c>
      <c r="H835" s="95" t="str">
        <f t="shared" si="102"/>
        <v/>
      </c>
      <c r="I835" s="96" t="str">
        <f t="shared" si="103"/>
        <v/>
      </c>
      <c r="J835" s="96" t="str">
        <f t="shared" si="104"/>
        <v/>
      </c>
    </row>
    <row r="836" spans="1:10" x14ac:dyDescent="0.3">
      <c r="A836" s="89"/>
      <c r="B836" s="90" t="str">
        <f>IF(A836="","",VLOOKUP(A836,'Fixture List Individual Files'!$B$14:$F$63,2,FALSE))</f>
        <v/>
      </c>
      <c r="C836" s="91"/>
      <c r="D836" s="92" t="str">
        <f>IF(A836="","",VLOOKUP(A836,'Fixture List Individual Files'!$B$14:$F$63,3,FALSE))</f>
        <v/>
      </c>
      <c r="E836" s="92" t="str">
        <f t="shared" si="105"/>
        <v/>
      </c>
      <c r="F836" s="93" t="str">
        <f>IF(A836="","",VLOOKUP(A836,'Fixture List Individual Files'!$B$14:$F$63,4,FALSE))</f>
        <v/>
      </c>
      <c r="G836" s="94" t="str">
        <f>IF(A836="","",VLOOKUP(A836,'Fixture List Individual Files'!$B$14:$F$63,5,FALSE))</f>
        <v/>
      </c>
      <c r="H836" s="95" t="str">
        <f t="shared" si="102"/>
        <v/>
      </c>
      <c r="I836" s="96" t="str">
        <f t="shared" si="103"/>
        <v/>
      </c>
      <c r="J836" s="96" t="str">
        <f t="shared" si="104"/>
        <v/>
      </c>
    </row>
    <row r="837" spans="1:10" x14ac:dyDescent="0.3">
      <c r="A837" s="89"/>
      <c r="B837" s="90" t="str">
        <f>IF(A837="","",VLOOKUP(A837,'Fixture List Individual Files'!$B$14:$F$63,2,FALSE))</f>
        <v/>
      </c>
      <c r="C837" s="91"/>
      <c r="D837" s="92" t="str">
        <f>IF(A837="","",VLOOKUP(A837,'Fixture List Individual Files'!$B$14:$F$63,3,FALSE))</f>
        <v/>
      </c>
      <c r="E837" s="92" t="str">
        <f t="shared" si="105"/>
        <v/>
      </c>
      <c r="F837" s="93" t="str">
        <f>IF(A837="","",VLOOKUP(A837,'Fixture List Individual Files'!$B$14:$F$63,4,FALSE))</f>
        <v/>
      </c>
      <c r="G837" s="94" t="str">
        <f>IF(A837="","",VLOOKUP(A837,'Fixture List Individual Files'!$B$14:$F$63,5,FALSE))</f>
        <v/>
      </c>
      <c r="H837" s="95" t="str">
        <f t="shared" si="102"/>
        <v/>
      </c>
      <c r="I837" s="96" t="str">
        <f t="shared" si="103"/>
        <v/>
      </c>
      <c r="J837" s="96" t="str">
        <f t="shared" si="104"/>
        <v/>
      </c>
    </row>
    <row r="838" spans="1:10" x14ac:dyDescent="0.3">
      <c r="A838" s="89"/>
      <c r="B838" s="90" t="str">
        <f>IF(A838="","",VLOOKUP(A838,'Fixture List Individual Files'!$B$14:$F$63,2,FALSE))</f>
        <v/>
      </c>
      <c r="C838" s="91"/>
      <c r="D838" s="92" t="str">
        <f>IF(A838="","",VLOOKUP(A838,'Fixture List Individual Files'!$B$14:$F$63,3,FALSE))</f>
        <v/>
      </c>
      <c r="E838" s="92" t="str">
        <f t="shared" si="105"/>
        <v/>
      </c>
      <c r="F838" s="93" t="str">
        <f>IF(A838="","",VLOOKUP(A838,'Fixture List Individual Files'!$B$14:$F$63,4,FALSE))</f>
        <v/>
      </c>
      <c r="G838" s="94" t="str">
        <f>IF(A838="","",VLOOKUP(A838,'Fixture List Individual Files'!$B$14:$F$63,5,FALSE))</f>
        <v/>
      </c>
      <c r="H838" s="95" t="str">
        <f t="shared" si="102"/>
        <v/>
      </c>
      <c r="I838" s="96" t="str">
        <f t="shared" si="103"/>
        <v/>
      </c>
      <c r="J838" s="96" t="str">
        <f t="shared" si="104"/>
        <v/>
      </c>
    </row>
    <row r="839" spans="1:10" x14ac:dyDescent="0.3">
      <c r="A839" s="89"/>
      <c r="B839" s="90" t="str">
        <f>IF(A839="","",VLOOKUP(A839,'Fixture List Individual Files'!$B$14:$F$63,2,FALSE))</f>
        <v/>
      </c>
      <c r="C839" s="91"/>
      <c r="D839" s="92" t="str">
        <f>IF(A839="","",VLOOKUP(A839,'Fixture List Individual Files'!$B$14:$F$63,3,FALSE))</f>
        <v/>
      </c>
      <c r="E839" s="92" t="str">
        <f t="shared" si="105"/>
        <v/>
      </c>
      <c r="F839" s="93" t="str">
        <f>IF(A839="","",VLOOKUP(A839,'Fixture List Individual Files'!$B$14:$F$63,4,FALSE))</f>
        <v/>
      </c>
      <c r="G839" s="94" t="str">
        <f>IF(A839="","",VLOOKUP(A839,'Fixture List Individual Files'!$B$14:$F$63,5,FALSE))</f>
        <v/>
      </c>
      <c r="H839" s="95" t="str">
        <f t="shared" si="102"/>
        <v/>
      </c>
      <c r="I839" s="96" t="str">
        <f t="shared" si="103"/>
        <v/>
      </c>
      <c r="J839" s="96" t="str">
        <f t="shared" si="104"/>
        <v/>
      </c>
    </row>
    <row r="840" spans="1:10" x14ac:dyDescent="0.3">
      <c r="A840" s="89"/>
      <c r="B840" s="90" t="str">
        <f>IF(A840="","",VLOOKUP(A840,'Fixture List Individual Files'!$B$14:$F$63,2,FALSE))</f>
        <v/>
      </c>
      <c r="C840" s="91"/>
      <c r="D840" s="92" t="str">
        <f>IF(A840="","",VLOOKUP(A840,'Fixture List Individual Files'!$B$14:$F$63,3,FALSE))</f>
        <v/>
      </c>
      <c r="E840" s="92" t="str">
        <f t="shared" si="105"/>
        <v/>
      </c>
      <c r="F840" s="93" t="str">
        <f>IF(A840="","",VLOOKUP(A840,'Fixture List Individual Files'!$B$14:$F$63,4,FALSE))</f>
        <v/>
      </c>
      <c r="G840" s="94" t="str">
        <f>IF(A840="","",VLOOKUP(A840,'Fixture List Individual Files'!$B$14:$F$63,5,FALSE))</f>
        <v/>
      </c>
      <c r="H840" s="95" t="str">
        <f t="shared" si="102"/>
        <v/>
      </c>
      <c r="I840" s="96" t="str">
        <f t="shared" si="103"/>
        <v/>
      </c>
      <c r="J840" s="96" t="str">
        <f t="shared" si="104"/>
        <v/>
      </c>
    </row>
    <row r="841" spans="1:10" x14ac:dyDescent="0.3">
      <c r="A841" s="89"/>
      <c r="B841" s="90" t="str">
        <f>IF(A841="","",VLOOKUP(A841,'Fixture List Individual Files'!$B$14:$F$63,2,FALSE))</f>
        <v/>
      </c>
      <c r="C841" s="91"/>
      <c r="D841" s="92" t="str">
        <f>IF(A841="","",VLOOKUP(A841,'Fixture List Individual Files'!$B$14:$F$63,3,FALSE))</f>
        <v/>
      </c>
      <c r="E841" s="92" t="str">
        <f t="shared" si="105"/>
        <v/>
      </c>
      <c r="F841" s="93" t="str">
        <f>IF(A841="","",VLOOKUP(A841,'Fixture List Individual Files'!$B$14:$F$63,4,FALSE))</f>
        <v/>
      </c>
      <c r="G841" s="94" t="str">
        <f>IF(A841="","",VLOOKUP(A841,'Fixture List Individual Files'!$B$14:$F$63,5,FALSE))</f>
        <v/>
      </c>
      <c r="H841" s="95" t="str">
        <f t="shared" si="102"/>
        <v/>
      </c>
      <c r="I841" s="96" t="str">
        <f t="shared" si="103"/>
        <v/>
      </c>
      <c r="J841" s="96" t="str">
        <f t="shared" si="104"/>
        <v/>
      </c>
    </row>
    <row r="842" spans="1:10" x14ac:dyDescent="0.3">
      <c r="A842" s="89"/>
      <c r="B842" s="90" t="str">
        <f>IF(A842="","",VLOOKUP(A842,'Fixture List Individual Files'!$B$14:$F$63,2,FALSE))</f>
        <v/>
      </c>
      <c r="C842" s="91"/>
      <c r="D842" s="92" t="str">
        <f>IF(A842="","",VLOOKUP(A842,'Fixture List Individual Files'!$B$14:$F$63,3,FALSE))</f>
        <v/>
      </c>
      <c r="E842" s="92" t="str">
        <f t="shared" si="105"/>
        <v/>
      </c>
      <c r="F842" s="93" t="str">
        <f>IF(A842="","",VLOOKUP(A842,'Fixture List Individual Files'!$B$14:$F$63,4,FALSE))</f>
        <v/>
      </c>
      <c r="G842" s="94" t="str">
        <f>IF(A842="","",VLOOKUP(A842,'Fixture List Individual Files'!$B$14:$F$63,5,FALSE))</f>
        <v/>
      </c>
      <c r="H842" s="95" t="str">
        <f t="shared" si="102"/>
        <v/>
      </c>
      <c r="I842" s="96" t="str">
        <f t="shared" si="103"/>
        <v/>
      </c>
      <c r="J842" s="96" t="str">
        <f t="shared" si="104"/>
        <v/>
      </c>
    </row>
    <row r="843" spans="1:10" x14ac:dyDescent="0.3">
      <c r="A843" s="89"/>
      <c r="B843" s="90" t="str">
        <f>IF(A843="","",VLOOKUP(A843,'Fixture List Individual Files'!$B$14:$F$63,2,FALSE))</f>
        <v/>
      </c>
      <c r="C843" s="91"/>
      <c r="D843" s="92" t="str">
        <f>IF(A843="","",VLOOKUP(A843,'Fixture List Individual Files'!$B$14:$F$63,3,FALSE))</f>
        <v/>
      </c>
      <c r="E843" s="92" t="str">
        <f t="shared" si="105"/>
        <v/>
      </c>
      <c r="F843" s="93" t="str">
        <f>IF(A843="","",VLOOKUP(A843,'Fixture List Individual Files'!$B$14:$F$63,4,FALSE))</f>
        <v/>
      </c>
      <c r="G843" s="94" t="str">
        <f>IF(A843="","",VLOOKUP(A843,'Fixture List Individual Files'!$B$14:$F$63,5,FALSE))</f>
        <v/>
      </c>
      <c r="H843" s="95" t="str">
        <f t="shared" si="102"/>
        <v/>
      </c>
      <c r="I843" s="96" t="str">
        <f t="shared" si="103"/>
        <v/>
      </c>
      <c r="J843" s="96" t="str">
        <f t="shared" si="104"/>
        <v/>
      </c>
    </row>
    <row r="844" spans="1:10" x14ac:dyDescent="0.3">
      <c r="A844" s="89"/>
      <c r="B844" s="90" t="str">
        <f>IF(A844="","",VLOOKUP(A844,'Fixture List Individual Files'!$B$14:$F$63,2,FALSE))</f>
        <v/>
      </c>
      <c r="C844" s="91"/>
      <c r="D844" s="92" t="str">
        <f>IF(A844="","",VLOOKUP(A844,'Fixture List Individual Files'!$B$14:$F$63,3,FALSE))</f>
        <v/>
      </c>
      <c r="E844" s="92" t="str">
        <f t="shared" si="105"/>
        <v/>
      </c>
      <c r="F844" s="93" t="str">
        <f>IF(A844="","",VLOOKUP(A844,'Fixture List Individual Files'!$B$14:$F$63,4,FALSE))</f>
        <v/>
      </c>
      <c r="G844" s="94" t="str">
        <f>IF(A844="","",VLOOKUP(A844,'Fixture List Individual Files'!$B$14:$F$63,5,FALSE))</f>
        <v/>
      </c>
      <c r="H844" s="95" t="str">
        <f t="shared" si="102"/>
        <v/>
      </c>
      <c r="I844" s="96" t="str">
        <f t="shared" si="103"/>
        <v/>
      </c>
      <c r="J844" s="96" t="str">
        <f t="shared" si="104"/>
        <v/>
      </c>
    </row>
    <row r="845" spans="1:10" x14ac:dyDescent="0.3">
      <c r="A845" s="89"/>
      <c r="B845" s="90" t="str">
        <f>IF(A845="","",VLOOKUP(A845,'Fixture List Individual Files'!$B$14:$F$63,2,FALSE))</f>
        <v/>
      </c>
      <c r="C845" s="91"/>
      <c r="D845" s="92" t="str">
        <f>IF(A845="","",VLOOKUP(A845,'Fixture List Individual Files'!$B$14:$F$63,3,FALSE))</f>
        <v/>
      </c>
      <c r="E845" s="92" t="str">
        <f t="shared" si="105"/>
        <v/>
      </c>
      <c r="F845" s="93" t="str">
        <f>IF(A845="","",VLOOKUP(A845,'Fixture List Individual Files'!$B$14:$F$63,4,FALSE))</f>
        <v/>
      </c>
      <c r="G845" s="94" t="str">
        <f>IF(A845="","",VLOOKUP(A845,'Fixture List Individual Files'!$B$14:$F$63,5,FALSE))</f>
        <v/>
      </c>
      <c r="H845" s="95" t="str">
        <f t="shared" si="102"/>
        <v/>
      </c>
      <c r="I845" s="96" t="str">
        <f t="shared" si="103"/>
        <v/>
      </c>
      <c r="J845" s="96" t="str">
        <f t="shared" si="104"/>
        <v/>
      </c>
    </row>
    <row r="846" spans="1:10" x14ac:dyDescent="0.3">
      <c r="A846" s="89"/>
      <c r="B846" s="90" t="str">
        <f>IF(A846="","",VLOOKUP(A846,'Fixture List Individual Files'!$B$14:$F$63,2,FALSE))</f>
        <v/>
      </c>
      <c r="C846" s="91"/>
      <c r="D846" s="92" t="str">
        <f>IF(A846="","",VLOOKUP(A846,'Fixture List Individual Files'!$B$14:$F$63,3,FALSE))</f>
        <v/>
      </c>
      <c r="E846" s="92" t="str">
        <f t="shared" si="105"/>
        <v/>
      </c>
      <c r="F846" s="93" t="str">
        <f>IF(A846="","",VLOOKUP(A846,'Fixture List Individual Files'!$B$14:$F$63,4,FALSE))</f>
        <v/>
      </c>
      <c r="G846" s="94" t="str">
        <f>IF(A846="","",VLOOKUP(A846,'Fixture List Individual Files'!$B$14:$F$63,5,FALSE))</f>
        <v/>
      </c>
      <c r="H846" s="95" t="str">
        <f t="shared" si="102"/>
        <v/>
      </c>
      <c r="I846" s="96" t="str">
        <f t="shared" si="103"/>
        <v/>
      </c>
      <c r="J846" s="96" t="str">
        <f t="shared" si="104"/>
        <v/>
      </c>
    </row>
    <row r="847" spans="1:10" x14ac:dyDescent="0.3">
      <c r="A847" s="89"/>
      <c r="B847" s="90" t="str">
        <f>IF(A847="","",VLOOKUP(A847,'Fixture List Individual Files'!$B$14:$F$63,2,FALSE))</f>
        <v/>
      </c>
      <c r="C847" s="91"/>
      <c r="D847" s="92" t="str">
        <f>IF(A847="","",VLOOKUP(A847,'Fixture List Individual Files'!$B$14:$F$63,3,FALSE))</f>
        <v/>
      </c>
      <c r="E847" s="92" t="str">
        <f t="shared" si="105"/>
        <v/>
      </c>
      <c r="F847" s="93" t="str">
        <f>IF(A847="","",VLOOKUP(A847,'Fixture List Individual Files'!$B$14:$F$63,4,FALSE))</f>
        <v/>
      </c>
      <c r="G847" s="94" t="str">
        <f>IF(A847="","",VLOOKUP(A847,'Fixture List Individual Files'!$B$14:$F$63,5,FALSE))</f>
        <v/>
      </c>
      <c r="H847" s="95" t="str">
        <f t="shared" si="102"/>
        <v/>
      </c>
      <c r="I847" s="96" t="str">
        <f t="shared" si="103"/>
        <v/>
      </c>
      <c r="J847" s="96" t="str">
        <f t="shared" si="104"/>
        <v/>
      </c>
    </row>
    <row r="848" spans="1:10" x14ac:dyDescent="0.3">
      <c r="A848" s="89"/>
      <c r="B848" s="90" t="str">
        <f>IF(A848="","",VLOOKUP(A848,'Fixture List Individual Files'!$B$14:$F$63,2,FALSE))</f>
        <v/>
      </c>
      <c r="C848" s="91"/>
      <c r="D848" s="92" t="str">
        <f>IF(A848="","",VLOOKUP(A848,'Fixture List Individual Files'!$B$14:$F$63,3,FALSE))</f>
        <v/>
      </c>
      <c r="E848" s="92" t="str">
        <f t="shared" si="105"/>
        <v/>
      </c>
      <c r="F848" s="93" t="str">
        <f>IF(A848="","",VLOOKUP(A848,'Fixture List Individual Files'!$B$14:$F$63,4,FALSE))</f>
        <v/>
      </c>
      <c r="G848" s="94" t="str">
        <f>IF(A848="","",VLOOKUP(A848,'Fixture List Individual Files'!$B$14:$F$63,5,FALSE))</f>
        <v/>
      </c>
      <c r="H848" s="95" t="str">
        <f t="shared" si="102"/>
        <v/>
      </c>
      <c r="I848" s="96" t="str">
        <f t="shared" si="103"/>
        <v/>
      </c>
      <c r="J848" s="96" t="str">
        <f t="shared" si="104"/>
        <v/>
      </c>
    </row>
    <row r="849" spans="1:10" x14ac:dyDescent="0.3">
      <c r="A849" s="89"/>
      <c r="B849" s="90" t="str">
        <f>IF(A849="","",VLOOKUP(A849,'Fixture List Individual Files'!$B$14:$F$63,2,FALSE))</f>
        <v/>
      </c>
      <c r="C849" s="91"/>
      <c r="D849" s="92" t="str">
        <f>IF(A849="","",VLOOKUP(A849,'Fixture List Individual Files'!$B$14:$F$63,3,FALSE))</f>
        <v/>
      </c>
      <c r="E849" s="92" t="str">
        <f t="shared" si="105"/>
        <v/>
      </c>
      <c r="F849" s="93" t="str">
        <f>IF(A849="","",VLOOKUP(A849,'Fixture List Individual Files'!$B$14:$F$63,4,FALSE))</f>
        <v/>
      </c>
      <c r="G849" s="94" t="str">
        <f>IF(A849="","",VLOOKUP(A849,'Fixture List Individual Files'!$B$14:$F$63,5,FALSE))</f>
        <v/>
      </c>
      <c r="H849" s="95" t="str">
        <f t="shared" si="102"/>
        <v/>
      </c>
      <c r="I849" s="96" t="str">
        <f t="shared" si="103"/>
        <v/>
      </c>
      <c r="J849" s="96" t="str">
        <f t="shared" si="104"/>
        <v/>
      </c>
    </row>
    <row r="850" spans="1:10" x14ac:dyDescent="0.3">
      <c r="A850" s="89"/>
      <c r="B850" s="90" t="str">
        <f>IF(A850="","",VLOOKUP(A850,'Fixture List Individual Files'!$B$14:$F$63,2,FALSE))</f>
        <v/>
      </c>
      <c r="C850" s="91"/>
      <c r="D850" s="92" t="str">
        <f>IF(A850="","",VLOOKUP(A850,'Fixture List Individual Files'!$B$14:$F$63,3,FALSE))</f>
        <v/>
      </c>
      <c r="E850" s="92" t="str">
        <f t="shared" si="105"/>
        <v/>
      </c>
      <c r="F850" s="93" t="str">
        <f>IF(A850="","",VLOOKUP(A850,'Fixture List Individual Files'!$B$14:$F$63,4,FALSE))</f>
        <v/>
      </c>
      <c r="G850" s="94" t="str">
        <f>IF(A850="","",VLOOKUP(A850,'Fixture List Individual Files'!$B$14:$F$63,5,FALSE))</f>
        <v/>
      </c>
      <c r="H850" s="95" t="str">
        <f t="shared" si="102"/>
        <v/>
      </c>
      <c r="I850" s="96" t="str">
        <f t="shared" si="103"/>
        <v/>
      </c>
      <c r="J850" s="96" t="str">
        <f t="shared" si="104"/>
        <v/>
      </c>
    </row>
    <row r="851" spans="1:10" x14ac:dyDescent="0.3">
      <c r="A851" s="89"/>
      <c r="B851" s="90" t="str">
        <f>IF(A851="","",VLOOKUP(A851,'Fixture List Individual Files'!$B$14:$F$63,2,FALSE))</f>
        <v/>
      </c>
      <c r="C851" s="91"/>
      <c r="D851" s="92" t="str">
        <f>IF(A851="","",VLOOKUP(A851,'Fixture List Individual Files'!$B$14:$F$63,3,FALSE))</f>
        <v/>
      </c>
      <c r="E851" s="92" t="str">
        <f t="shared" si="105"/>
        <v/>
      </c>
      <c r="F851" s="93" t="str">
        <f>IF(A851="","",VLOOKUP(A851,'Fixture List Individual Files'!$B$14:$F$63,4,FALSE))</f>
        <v/>
      </c>
      <c r="G851" s="94" t="str">
        <f>IF(A851="","",VLOOKUP(A851,'Fixture List Individual Files'!$B$14:$F$63,5,FALSE))</f>
        <v/>
      </c>
      <c r="H851" s="95" t="str">
        <f t="shared" si="102"/>
        <v/>
      </c>
      <c r="I851" s="96" t="str">
        <f t="shared" si="103"/>
        <v/>
      </c>
      <c r="J851" s="96" t="str">
        <f t="shared" si="104"/>
        <v/>
      </c>
    </row>
    <row r="852" spans="1:10" x14ac:dyDescent="0.3">
      <c r="A852" s="89"/>
      <c r="B852" s="90" t="str">
        <f>IF(A852="","",VLOOKUP(A852,'Fixture List Individual Files'!$B$14:$F$63,2,FALSE))</f>
        <v/>
      </c>
      <c r="C852" s="91"/>
      <c r="D852" s="92" t="str">
        <f>IF(A852="","",VLOOKUP(A852,'Fixture List Individual Files'!$B$14:$F$63,3,FALSE))</f>
        <v/>
      </c>
      <c r="E852" s="92" t="str">
        <f t="shared" si="105"/>
        <v/>
      </c>
      <c r="F852" s="93" t="str">
        <f>IF(A852="","",VLOOKUP(A852,'Fixture List Individual Files'!$B$14:$F$63,4,FALSE))</f>
        <v/>
      </c>
      <c r="G852" s="94" t="str">
        <f>IF(A852="","",VLOOKUP(A852,'Fixture List Individual Files'!$B$14:$F$63,5,FALSE))</f>
        <v/>
      </c>
      <c r="H852" s="95" t="str">
        <f t="shared" si="102"/>
        <v/>
      </c>
      <c r="I852" s="96" t="str">
        <f t="shared" si="103"/>
        <v/>
      </c>
      <c r="J852" s="96" t="str">
        <f t="shared" si="104"/>
        <v/>
      </c>
    </row>
    <row r="853" spans="1:10" x14ac:dyDescent="0.3">
      <c r="A853" s="89"/>
      <c r="B853" s="90" t="str">
        <f>IF(A853="","",VLOOKUP(A853,'Fixture List Individual Files'!$B$14:$F$63,2,FALSE))</f>
        <v/>
      </c>
      <c r="C853" s="91"/>
      <c r="D853" s="92" t="str">
        <f>IF(A853="","",VLOOKUP(A853,'Fixture List Individual Files'!$B$14:$F$63,3,FALSE))</f>
        <v/>
      </c>
      <c r="E853" s="92" t="str">
        <f t="shared" si="105"/>
        <v/>
      </c>
      <c r="F853" s="93" t="str">
        <f>IF(A853="","",VLOOKUP(A853,'Fixture List Individual Files'!$B$14:$F$63,4,FALSE))</f>
        <v/>
      </c>
      <c r="G853" s="94" t="str">
        <f>IF(A853="","",VLOOKUP(A853,'Fixture List Individual Files'!$B$14:$F$63,5,FALSE))</f>
        <v/>
      </c>
      <c r="H853" s="95" t="str">
        <f t="shared" si="102"/>
        <v/>
      </c>
      <c r="I853" s="96" t="str">
        <f t="shared" si="103"/>
        <v/>
      </c>
      <c r="J853" s="96" t="str">
        <f t="shared" si="104"/>
        <v/>
      </c>
    </row>
    <row r="854" spans="1:10" x14ac:dyDescent="0.3">
      <c r="A854" s="89"/>
      <c r="B854" s="90" t="str">
        <f>IF(A854="","",VLOOKUP(A854,'Fixture List Individual Files'!$B$14:$F$63,2,FALSE))</f>
        <v/>
      </c>
      <c r="C854" s="91"/>
      <c r="D854" s="92" t="str">
        <f>IF(A854="","",VLOOKUP(A854,'Fixture List Individual Files'!$B$14:$F$63,3,FALSE))</f>
        <v/>
      </c>
      <c r="E854" s="92" t="str">
        <f t="shared" si="105"/>
        <v/>
      </c>
      <c r="F854" s="93" t="str">
        <f>IF(A854="","",VLOOKUP(A854,'Fixture List Individual Files'!$B$14:$F$63,4,FALSE))</f>
        <v/>
      </c>
      <c r="G854" s="94" t="str">
        <f>IF(A854="","",VLOOKUP(A854,'Fixture List Individual Files'!$B$14:$F$63,5,FALSE))</f>
        <v/>
      </c>
      <c r="H854" s="95" t="str">
        <f t="shared" si="102"/>
        <v/>
      </c>
      <c r="I854" s="96" t="str">
        <f t="shared" si="103"/>
        <v/>
      </c>
      <c r="J854" s="96" t="str">
        <f t="shared" si="104"/>
        <v/>
      </c>
    </row>
    <row r="855" spans="1:10" x14ac:dyDescent="0.3">
      <c r="A855" s="89"/>
      <c r="B855" s="90" t="str">
        <f>IF(A855="","",VLOOKUP(A855,'Fixture List Individual Files'!$B$14:$F$63,2,FALSE))</f>
        <v/>
      </c>
      <c r="C855" s="91"/>
      <c r="D855" s="92" t="str">
        <f>IF(A855="","",VLOOKUP(A855,'Fixture List Individual Files'!$B$14:$F$63,3,FALSE))</f>
        <v/>
      </c>
      <c r="E855" s="92" t="str">
        <f t="shared" si="105"/>
        <v/>
      </c>
      <c r="F855" s="93" t="str">
        <f>IF(A855="","",VLOOKUP(A855,'Fixture List Individual Files'!$B$14:$F$63,4,FALSE))</f>
        <v/>
      </c>
      <c r="G855" s="94" t="str">
        <f>IF(A855="","",VLOOKUP(A855,'Fixture List Individual Files'!$B$14:$F$63,5,FALSE))</f>
        <v/>
      </c>
      <c r="H855" s="95" t="str">
        <f t="shared" si="102"/>
        <v/>
      </c>
      <c r="I855" s="96" t="str">
        <f t="shared" si="103"/>
        <v/>
      </c>
      <c r="J855" s="96" t="str">
        <f t="shared" si="104"/>
        <v/>
      </c>
    </row>
    <row r="856" spans="1:10" x14ac:dyDescent="0.3">
      <c r="A856" s="89"/>
      <c r="B856" s="90" t="str">
        <f>IF(A856="","",VLOOKUP(A856,'Fixture List Individual Files'!$B$14:$F$63,2,FALSE))</f>
        <v/>
      </c>
      <c r="C856" s="91"/>
      <c r="D856" s="92" t="str">
        <f>IF(A856="","",VLOOKUP(A856,'Fixture List Individual Files'!$B$14:$F$63,3,FALSE))</f>
        <v/>
      </c>
      <c r="E856" s="92" t="str">
        <f t="shared" si="105"/>
        <v/>
      </c>
      <c r="F856" s="93" t="str">
        <f>IF(A856="","",VLOOKUP(A856,'Fixture List Individual Files'!$B$14:$F$63,4,FALSE))</f>
        <v/>
      </c>
      <c r="G856" s="94" t="str">
        <f>IF(A856="","",VLOOKUP(A856,'Fixture List Individual Files'!$B$14:$F$63,5,FALSE))</f>
        <v/>
      </c>
      <c r="H856" s="95" t="str">
        <f t="shared" si="102"/>
        <v/>
      </c>
      <c r="I856" s="96" t="str">
        <f t="shared" si="103"/>
        <v/>
      </c>
      <c r="J856" s="96" t="str">
        <f t="shared" si="104"/>
        <v/>
      </c>
    </row>
    <row r="857" spans="1:10" x14ac:dyDescent="0.3">
      <c r="A857" s="89"/>
      <c r="B857" s="90" t="str">
        <f>IF(A857="","",VLOOKUP(A857,'Fixture List Individual Files'!$B$14:$F$63,2,FALSE))</f>
        <v/>
      </c>
      <c r="C857" s="91"/>
      <c r="D857" s="92" t="str">
        <f>IF(A857="","",VLOOKUP(A857,'Fixture List Individual Files'!$B$14:$F$63,3,FALSE))</f>
        <v/>
      </c>
      <c r="E857" s="92" t="str">
        <f t="shared" si="105"/>
        <v/>
      </c>
      <c r="F857" s="93" t="str">
        <f>IF(A857="","",VLOOKUP(A857,'Fixture List Individual Files'!$B$14:$F$63,4,FALSE))</f>
        <v/>
      </c>
      <c r="G857" s="94" t="str">
        <f>IF(A857="","",VLOOKUP(A857,'Fixture List Individual Files'!$B$14:$F$63,5,FALSE))</f>
        <v/>
      </c>
      <c r="H857" s="95" t="str">
        <f t="shared" si="102"/>
        <v/>
      </c>
      <c r="I857" s="96" t="str">
        <f t="shared" si="103"/>
        <v/>
      </c>
      <c r="J857" s="96" t="str">
        <f t="shared" si="104"/>
        <v/>
      </c>
    </row>
    <row r="858" spans="1:10" x14ac:dyDescent="0.3">
      <c r="A858" s="89"/>
      <c r="B858" s="90" t="str">
        <f>IF(A858="","",VLOOKUP(A858,'Fixture List Individual Files'!$B$14:$F$63,2,FALSE))</f>
        <v/>
      </c>
      <c r="C858" s="91"/>
      <c r="D858" s="92" t="str">
        <f>IF(A858="","",VLOOKUP(A858,'Fixture List Individual Files'!$B$14:$F$63,3,FALSE))</f>
        <v/>
      </c>
      <c r="E858" s="92" t="str">
        <f t="shared" si="105"/>
        <v/>
      </c>
      <c r="F858" s="93" t="str">
        <f>IF(A858="","",VLOOKUP(A858,'Fixture List Individual Files'!$B$14:$F$63,4,FALSE))</f>
        <v/>
      </c>
      <c r="G858" s="94" t="str">
        <f>IF(A858="","",VLOOKUP(A858,'Fixture List Individual Files'!$B$14:$F$63,5,FALSE))</f>
        <v/>
      </c>
      <c r="H858" s="95" t="str">
        <f t="shared" si="102"/>
        <v/>
      </c>
      <c r="I858" s="96" t="str">
        <f t="shared" si="103"/>
        <v/>
      </c>
      <c r="J858" s="96" t="str">
        <f t="shared" si="104"/>
        <v/>
      </c>
    </row>
    <row r="859" spans="1:10" x14ac:dyDescent="0.3">
      <c r="A859" s="89"/>
      <c r="B859" s="90" t="str">
        <f>IF(A859="","",VLOOKUP(A859,'Fixture List Individual Files'!$B$14:$F$63,2,FALSE))</f>
        <v/>
      </c>
      <c r="C859" s="91"/>
      <c r="D859" s="92" t="str">
        <f>IF(A859="","",VLOOKUP(A859,'Fixture List Individual Files'!$B$14:$F$63,3,FALSE))</f>
        <v/>
      </c>
      <c r="E859" s="92" t="str">
        <f t="shared" si="105"/>
        <v/>
      </c>
      <c r="F859" s="93" t="str">
        <f>IF(A859="","",VLOOKUP(A859,'Fixture List Individual Files'!$B$14:$F$63,4,FALSE))</f>
        <v/>
      </c>
      <c r="G859" s="94" t="str">
        <f>IF(A859="","",VLOOKUP(A859,'Fixture List Individual Files'!$B$14:$F$63,5,FALSE))</f>
        <v/>
      </c>
      <c r="H859" s="95" t="str">
        <f t="shared" si="102"/>
        <v/>
      </c>
      <c r="I859" s="96" t="str">
        <f t="shared" si="103"/>
        <v/>
      </c>
      <c r="J859" s="96" t="str">
        <f t="shared" si="104"/>
        <v/>
      </c>
    </row>
    <row r="860" spans="1:10" x14ac:dyDescent="0.3">
      <c r="A860" s="89"/>
      <c r="B860" s="90" t="str">
        <f>IF(A860="","",VLOOKUP(A860,'Fixture List Individual Files'!$B$14:$F$63,2,FALSE))</f>
        <v/>
      </c>
      <c r="C860" s="91"/>
      <c r="D860" s="92" t="str">
        <f>IF(A860="","",VLOOKUP(A860,'Fixture List Individual Files'!$B$14:$F$63,3,FALSE))</f>
        <v/>
      </c>
      <c r="E860" s="92" t="str">
        <f t="shared" si="105"/>
        <v/>
      </c>
      <c r="F860" s="93" t="str">
        <f>IF(A860="","",VLOOKUP(A860,'Fixture List Individual Files'!$B$14:$F$63,4,FALSE))</f>
        <v/>
      </c>
      <c r="G860" s="94" t="str">
        <f>IF(A860="","",VLOOKUP(A860,'Fixture List Individual Files'!$B$14:$F$63,5,FALSE))</f>
        <v/>
      </c>
      <c r="H860" s="95" t="str">
        <f t="shared" si="102"/>
        <v/>
      </c>
      <c r="I860" s="96" t="str">
        <f t="shared" si="103"/>
        <v/>
      </c>
      <c r="J860" s="96" t="str">
        <f t="shared" si="104"/>
        <v/>
      </c>
    </row>
    <row r="861" spans="1:10" x14ac:dyDescent="0.3">
      <c r="A861" s="89"/>
      <c r="B861" s="90" t="str">
        <f>IF(A861="","",VLOOKUP(A861,'Fixture List Individual Files'!$B$14:$F$63,2,FALSE))</f>
        <v/>
      </c>
      <c r="C861" s="91"/>
      <c r="D861" s="92" t="str">
        <f>IF(A861="","",VLOOKUP(A861,'Fixture List Individual Files'!$B$14:$F$63,3,FALSE))</f>
        <v/>
      </c>
      <c r="E861" s="92" t="str">
        <f t="shared" si="105"/>
        <v/>
      </c>
      <c r="F861" s="93" t="str">
        <f>IF(A861="","",VLOOKUP(A861,'Fixture List Individual Files'!$B$14:$F$63,4,FALSE))</f>
        <v/>
      </c>
      <c r="G861" s="94" t="str">
        <f>IF(A861="","",VLOOKUP(A861,'Fixture List Individual Files'!$B$14:$F$63,5,FALSE))</f>
        <v/>
      </c>
      <c r="H861" s="95" t="str">
        <f t="shared" si="102"/>
        <v/>
      </c>
      <c r="I861" s="96" t="str">
        <f t="shared" si="103"/>
        <v/>
      </c>
      <c r="J861" s="96" t="str">
        <f t="shared" si="104"/>
        <v/>
      </c>
    </row>
    <row r="862" spans="1:10" x14ac:dyDescent="0.3">
      <c r="A862" s="89"/>
      <c r="B862" s="90" t="str">
        <f>IF(A862="","",VLOOKUP(A862,'Fixture List Individual Files'!$B$14:$F$63,2,FALSE))</f>
        <v/>
      </c>
      <c r="C862" s="91"/>
      <c r="D862" s="92" t="str">
        <f>IF(A862="","",VLOOKUP(A862,'Fixture List Individual Files'!$B$14:$F$63,3,FALSE))</f>
        <v/>
      </c>
      <c r="E862" s="92" t="str">
        <f t="shared" si="105"/>
        <v/>
      </c>
      <c r="F862" s="93" t="str">
        <f>IF(A862="","",VLOOKUP(A862,'Fixture List Individual Files'!$B$14:$F$63,4,FALSE))</f>
        <v/>
      </c>
      <c r="G862" s="94" t="str">
        <f>IF(A862="","",VLOOKUP(A862,'Fixture List Individual Files'!$B$14:$F$63,5,FALSE))</f>
        <v/>
      </c>
      <c r="H862" s="95" t="str">
        <f t="shared" si="102"/>
        <v/>
      </c>
      <c r="I862" s="96" t="str">
        <f t="shared" si="103"/>
        <v/>
      </c>
      <c r="J862" s="96" t="str">
        <f t="shared" si="104"/>
        <v/>
      </c>
    </row>
    <row r="863" spans="1:10" x14ac:dyDescent="0.3">
      <c r="A863" s="89"/>
      <c r="B863" s="90" t="str">
        <f>IF(A863="","",VLOOKUP(A863,'Fixture List Individual Files'!$B$14:$F$63,2,FALSE))</f>
        <v/>
      </c>
      <c r="C863" s="91"/>
      <c r="D863" s="92" t="str">
        <f>IF(A863="","",VLOOKUP(A863,'Fixture List Individual Files'!$B$14:$F$63,3,FALSE))</f>
        <v/>
      </c>
      <c r="E863" s="92" t="str">
        <f t="shared" si="105"/>
        <v/>
      </c>
      <c r="F863" s="93" t="str">
        <f>IF(A863="","",VLOOKUP(A863,'Fixture List Individual Files'!$B$14:$F$63,4,FALSE))</f>
        <v/>
      </c>
      <c r="G863" s="94" t="str">
        <f>IF(A863="","",VLOOKUP(A863,'Fixture List Individual Files'!$B$14:$F$63,5,FALSE))</f>
        <v/>
      </c>
      <c r="H863" s="95" t="str">
        <f t="shared" si="102"/>
        <v/>
      </c>
      <c r="I863" s="96" t="str">
        <f t="shared" si="103"/>
        <v/>
      </c>
      <c r="J863" s="96" t="str">
        <f t="shared" si="104"/>
        <v/>
      </c>
    </row>
    <row r="864" spans="1:10" x14ac:dyDescent="0.3">
      <c r="A864" s="89"/>
      <c r="B864" s="90" t="str">
        <f>IF(A864="","",VLOOKUP(A864,'Fixture List Individual Files'!$B$14:$F$63,2,FALSE))</f>
        <v/>
      </c>
      <c r="C864" s="91"/>
      <c r="D864" s="92" t="str">
        <f>IF(A864="","",VLOOKUP(A864,'Fixture List Individual Files'!$B$14:$F$63,3,FALSE))</f>
        <v/>
      </c>
      <c r="E864" s="92" t="str">
        <f t="shared" si="105"/>
        <v/>
      </c>
      <c r="F864" s="93" t="str">
        <f>IF(A864="","",VLOOKUP(A864,'Fixture List Individual Files'!$B$14:$F$63,4,FALSE))</f>
        <v/>
      </c>
      <c r="G864" s="94" t="str">
        <f>IF(A864="","",VLOOKUP(A864,'Fixture List Individual Files'!$B$14:$F$63,5,FALSE))</f>
        <v/>
      </c>
      <c r="H864" s="95" t="str">
        <f t="shared" si="102"/>
        <v/>
      </c>
      <c r="I864" s="96" t="str">
        <f t="shared" si="103"/>
        <v/>
      </c>
      <c r="J864" s="96" t="str">
        <f t="shared" si="104"/>
        <v/>
      </c>
    </row>
    <row r="865" spans="1:10" x14ac:dyDescent="0.3">
      <c r="A865" s="89"/>
      <c r="B865" s="90" t="str">
        <f>IF(A865="","",VLOOKUP(A865,'Fixture List Individual Files'!$B$14:$F$63,2,FALSE))</f>
        <v/>
      </c>
      <c r="C865" s="91"/>
      <c r="D865" s="92" t="str">
        <f>IF(A865="","",VLOOKUP(A865,'Fixture List Individual Files'!$B$14:$F$63,3,FALSE))</f>
        <v/>
      </c>
      <c r="E865" s="92" t="str">
        <f t="shared" si="105"/>
        <v/>
      </c>
      <c r="F865" s="93" t="str">
        <f>IF(A865="","",VLOOKUP(A865,'Fixture List Individual Files'!$B$14:$F$63,4,FALSE))</f>
        <v/>
      </c>
      <c r="G865" s="94" t="str">
        <f>IF(A865="","",VLOOKUP(A865,'Fixture List Individual Files'!$B$14:$F$63,5,FALSE))</f>
        <v/>
      </c>
      <c r="H865" s="95" t="str">
        <f t="shared" si="102"/>
        <v/>
      </c>
      <c r="I865" s="96" t="str">
        <f t="shared" si="103"/>
        <v/>
      </c>
      <c r="J865" s="96" t="str">
        <f t="shared" si="104"/>
        <v/>
      </c>
    </row>
    <row r="866" spans="1:10" x14ac:dyDescent="0.3">
      <c r="A866" s="89"/>
      <c r="B866" s="90" t="str">
        <f>IF(A866="","",VLOOKUP(A866,'Fixture List Individual Files'!$B$14:$F$63,2,FALSE))</f>
        <v/>
      </c>
      <c r="C866" s="97"/>
      <c r="D866" s="92" t="str">
        <f>IF(A866="","",VLOOKUP(A866,'Fixture List Individual Files'!$B$14:$F$63,3,FALSE))</f>
        <v/>
      </c>
      <c r="E866" s="92" t="str">
        <f t="shared" si="105"/>
        <v/>
      </c>
      <c r="F866" s="93" t="str">
        <f>IF(A866="","",VLOOKUP(A866,'Fixture List Individual Files'!$B$14:$F$63,4,FALSE))</f>
        <v/>
      </c>
      <c r="G866" s="94" t="str">
        <f>IF(A866="","",VLOOKUP(A866,'Fixture List Individual Files'!$B$14:$F$63,5,FALSE))</f>
        <v/>
      </c>
      <c r="H866" s="95" t="str">
        <f t="shared" si="102"/>
        <v/>
      </c>
      <c r="I866" s="96" t="str">
        <f t="shared" si="103"/>
        <v/>
      </c>
      <c r="J866" s="96" t="str">
        <f t="shared" si="104"/>
        <v/>
      </c>
    </row>
    <row r="867" spans="1:10" x14ac:dyDescent="0.3">
      <c r="A867" s="89"/>
      <c r="B867" s="90" t="str">
        <f>IF(A867="","",VLOOKUP(A867,'Fixture List Individual Files'!$B$14:$F$63,2,FALSE))</f>
        <v/>
      </c>
      <c r="C867" s="98"/>
      <c r="D867" s="92" t="str">
        <f>IF(A867="","",VLOOKUP(A867,'Fixture List Individual Files'!$B$14:$F$63,3,FALSE))</f>
        <v/>
      </c>
      <c r="E867" s="92" t="str">
        <f t="shared" si="105"/>
        <v/>
      </c>
      <c r="F867" s="93" t="str">
        <f>IF(A867="","",VLOOKUP(A867,'Fixture List Individual Files'!$B$14:$F$63,4,FALSE))</f>
        <v/>
      </c>
      <c r="G867" s="94" t="str">
        <f>IF(A867="","",VLOOKUP(A867,'Fixture List Individual Files'!$B$14:$F$63,5,FALSE))</f>
        <v/>
      </c>
      <c r="H867" s="95" t="str">
        <f t="shared" si="102"/>
        <v/>
      </c>
      <c r="I867" s="96" t="str">
        <f t="shared" si="103"/>
        <v/>
      </c>
      <c r="J867" s="96" t="str">
        <f t="shared" si="104"/>
        <v/>
      </c>
    </row>
    <row r="868" spans="1:10" x14ac:dyDescent="0.3">
      <c r="A868" s="89"/>
      <c r="B868" s="90" t="str">
        <f>IF(A868="","",VLOOKUP(A868,'Fixture List Individual Files'!$B$14:$F$63,2,FALSE))</f>
        <v/>
      </c>
      <c r="C868" s="98"/>
      <c r="D868" s="92" t="str">
        <f>IF(A868="","",VLOOKUP(A868,'Fixture List Individual Files'!$B$14:$F$63,3,FALSE))</f>
        <v/>
      </c>
      <c r="E868" s="92" t="str">
        <f t="shared" si="105"/>
        <v/>
      </c>
      <c r="F868" s="93" t="str">
        <f>IF(A868="","",VLOOKUP(A868,'Fixture List Individual Files'!$B$14:$F$63,4,FALSE))</f>
        <v/>
      </c>
      <c r="G868" s="94" t="str">
        <f>IF(A868="","",VLOOKUP(A868,'Fixture List Individual Files'!$B$14:$F$63,5,FALSE))</f>
        <v/>
      </c>
      <c r="H868" s="95" t="str">
        <f t="shared" si="102"/>
        <v/>
      </c>
      <c r="I868" s="96" t="str">
        <f t="shared" si="103"/>
        <v/>
      </c>
      <c r="J868" s="96" t="str">
        <f t="shared" si="104"/>
        <v/>
      </c>
    </row>
    <row r="869" spans="1:10" x14ac:dyDescent="0.3">
      <c r="A869" s="90"/>
      <c r="B869" s="292" t="s">
        <v>299</v>
      </c>
      <c r="C869" s="293">
        <f>SUM(C833:C868)</f>
        <v>0</v>
      </c>
      <c r="D869" s="293"/>
      <c r="E869" s="293">
        <f>SUM(E833:E868)</f>
        <v>0</v>
      </c>
      <c r="F869" s="290">
        <f>SUMIF(F833:F868,"Yes",E833:E868)</f>
        <v>0</v>
      </c>
      <c r="G869" s="217"/>
      <c r="H869" s="289">
        <f>SUM(H833:H868)</f>
        <v>0</v>
      </c>
      <c r="I869" s="290">
        <f t="shared" ref="I869:J869" si="106">SUM(I833:I868)</f>
        <v>0</v>
      </c>
      <c r="J869" s="290">
        <f t="shared" si="106"/>
        <v>0</v>
      </c>
    </row>
    <row r="871" spans="1:10" x14ac:dyDescent="0.3">
      <c r="A871" s="400" t="s">
        <v>115</v>
      </c>
      <c r="B871" s="400"/>
      <c r="C871" s="400"/>
      <c r="D871" s="400"/>
      <c r="E871" s="400"/>
      <c r="F871" s="103" t="s">
        <v>287</v>
      </c>
      <c r="G871" s="104"/>
      <c r="H871" s="102"/>
      <c r="I871" s="102"/>
      <c r="J871" s="105" t="e">
        <f>IF(VLOOKUP(A871,'Start Here!'!$N$46:$Q$70,4,FALSE)=0,VLOOKUP(Facility_Type,Admin_Lists!$A$63:$B$66,2,FALSE),VLOOKUP(A871,'Start Here!'!$N$46:$Q$70,4,FALSE))</f>
        <v>#N/A</v>
      </c>
    </row>
    <row r="872" spans="1:10" ht="17.25" thickBot="1" x14ac:dyDescent="0.35">
      <c r="A872" s="106" t="s">
        <v>288</v>
      </c>
      <c r="B872" s="107" t="s">
        <v>57</v>
      </c>
      <c r="C872" s="108"/>
      <c r="D872" s="109"/>
      <c r="E872" s="109">
        <f>IFERROR(VLOOKUP(B872,Admin_Lists!$A$9:$B$49,2,FALSE),"")</f>
        <v>0</v>
      </c>
      <c r="F872" s="110" t="s">
        <v>289</v>
      </c>
      <c r="G872" s="122"/>
      <c r="H872" s="111"/>
      <c r="I872" s="111"/>
      <c r="J872" s="112">
        <f>VLOOKUP(A871,'Start Here!'!$N$46:$O$70,2,FALSE)</f>
        <v>0</v>
      </c>
    </row>
    <row r="873" spans="1:10" ht="17.25" x14ac:dyDescent="0.3">
      <c r="A873" s="113"/>
      <c r="B873" s="401" t="str">
        <f>"Area Description: "&amp;'Sq. Ft. Area Individual Files'!D916</f>
        <v xml:space="preserve">Area Description: </v>
      </c>
      <c r="C873" s="401"/>
      <c r="D873" s="401"/>
      <c r="E873" s="401"/>
      <c r="F873" s="120" t="s">
        <v>290</v>
      </c>
      <c r="G873" s="114">
        <f>'Sq. Ft. Area Individual Files'!C917</f>
        <v>0</v>
      </c>
    </row>
    <row r="874" spans="1:10" x14ac:dyDescent="0.3">
      <c r="A874" s="397" t="s">
        <v>260</v>
      </c>
      <c r="B874" s="395" t="s">
        <v>268</v>
      </c>
      <c r="C874" s="395" t="s">
        <v>269</v>
      </c>
      <c r="D874" s="395" t="s">
        <v>262</v>
      </c>
      <c r="E874" s="395" t="s">
        <v>291</v>
      </c>
      <c r="F874" s="395" t="s">
        <v>292</v>
      </c>
      <c r="G874" s="397" t="s">
        <v>264</v>
      </c>
      <c r="H874" s="399" t="s">
        <v>293</v>
      </c>
      <c r="I874" s="399"/>
      <c r="J874" s="399"/>
    </row>
    <row r="875" spans="1:10" ht="25.5" x14ac:dyDescent="0.3">
      <c r="A875" s="398"/>
      <c r="B875" s="396"/>
      <c r="C875" s="396"/>
      <c r="D875" s="396"/>
      <c r="E875" s="396"/>
      <c r="F875" s="396"/>
      <c r="G875" s="398"/>
      <c r="H875" s="118" t="s">
        <v>294</v>
      </c>
      <c r="I875" s="118" t="s">
        <v>295</v>
      </c>
      <c r="J875" s="118" t="s">
        <v>296</v>
      </c>
    </row>
    <row r="876" spans="1:10" x14ac:dyDescent="0.3">
      <c r="A876" s="89"/>
      <c r="B876" s="90" t="str">
        <f>IF(A876="","",VLOOKUP(A876,'Fixture List Individual Files'!$B$14:$F$63,2,FALSE))</f>
        <v/>
      </c>
      <c r="C876" s="91"/>
      <c r="D876" s="92" t="str">
        <f>IF(A876="","",VLOOKUP(A876,'Fixture List Individual Files'!$B$14:$F$63,3,FALSE))</f>
        <v/>
      </c>
      <c r="E876" s="92" t="str">
        <f>IF(D876="","",C876*D876)</f>
        <v/>
      </c>
      <c r="F876" s="93" t="str">
        <f>IF(A876="","",VLOOKUP(A876,'Fixture List Individual Files'!$B$14:$F$63,4,FALSE))</f>
        <v/>
      </c>
      <c r="G876" s="94" t="str">
        <f>IF(A876="","",VLOOKUP(A876,'Fixture List Individual Files'!$B$14:$F$63,5,FALSE))</f>
        <v/>
      </c>
      <c r="H876" s="95" t="str">
        <f t="shared" ref="H876:H911" si="107">IF(AND(F876="Yes",Facility_Type="Commercial"),(SFE_Commercial-SFBASE_Commercial)*E876/1000*$J$872,IF(AND(F876="Yes",Facility_Type="Industrial",G876="Non-High Bay"),(SFE_Industrial-SFBASE_Industrial)*E876/1000*$J$872,IF(AND(F876="Yes",Facility_Type="Schools &amp; Government",G876="Non-High Bay"),((SFE_SG-SFBASE_SG)*E876/1000*$J$872),"")))</f>
        <v/>
      </c>
      <c r="I876" s="96" t="str">
        <f t="shared" ref="I876:I911" si="108">IF(AND(F876="Yes",Facility_Type="Commercial"),(SFE_Commercial-SFBASE_Commercial)*E876/1000*$J$871,IF(AND(F876="Yes",Facility_Type="Industrial",G876="Non-High Bay"),(SFE_Industrial-SFBASE_Industrial)*E876/1000*$J$871,IF(AND(F876="Yes",Facility_Type="Schools &amp; Government",G876="Non-High Bay"),((SFE_SG-SFBASE_SG)*E876/1000*$J$871),"")))</f>
        <v/>
      </c>
      <c r="J876" s="96" t="str">
        <f t="shared" ref="J876" si="109">IFERROR(I876*EUL_for_NLC,"")</f>
        <v/>
      </c>
    </row>
    <row r="877" spans="1:10" x14ac:dyDescent="0.3">
      <c r="A877" s="89"/>
      <c r="B877" s="90" t="str">
        <f>IF(A877="","",VLOOKUP(A877,'Fixture List Individual Files'!$B$14:$F$63,2,FALSE))</f>
        <v/>
      </c>
      <c r="C877" s="91"/>
      <c r="D877" s="92" t="str">
        <f>IF(A877="","",VLOOKUP(A877,'Fixture List Individual Files'!$B$14:$F$63,3,FALSE))</f>
        <v/>
      </c>
      <c r="E877" s="92" t="str">
        <f t="shared" ref="E877:E911" si="110">IF(D877="","",C877*D877)</f>
        <v/>
      </c>
      <c r="F877" s="93" t="str">
        <f>IF(A877="","",VLOOKUP(A877,'Fixture List Individual Files'!$B$14:$F$63,4,FALSE))</f>
        <v/>
      </c>
      <c r="G877" s="94" t="str">
        <f>IF(A877="","",VLOOKUP(A877,'Fixture List Individual Files'!$B$14:$F$63,5,FALSE))</f>
        <v/>
      </c>
      <c r="H877" s="95" t="str">
        <f t="shared" si="107"/>
        <v/>
      </c>
      <c r="I877" s="96" t="str">
        <f t="shared" si="108"/>
        <v/>
      </c>
      <c r="J877" s="96" t="str">
        <f t="shared" ref="J877:J911" si="111">IFERROR(I877*EUL_for_NLC,"")</f>
        <v/>
      </c>
    </row>
    <row r="878" spans="1:10" x14ac:dyDescent="0.3">
      <c r="A878" s="89"/>
      <c r="B878" s="90" t="str">
        <f>IF(A878="","",VLOOKUP(A878,'Fixture List Individual Files'!$B$14:$F$63,2,FALSE))</f>
        <v/>
      </c>
      <c r="C878" s="91"/>
      <c r="D878" s="92" t="str">
        <f>IF(A878="","",VLOOKUP(A878,'Fixture List Individual Files'!$B$14:$F$63,3,FALSE))</f>
        <v/>
      </c>
      <c r="E878" s="92" t="str">
        <f t="shared" si="110"/>
        <v/>
      </c>
      <c r="F878" s="93" t="str">
        <f>IF(A878="","",VLOOKUP(A878,'Fixture List Individual Files'!$B$14:$F$63,4,FALSE))</f>
        <v/>
      </c>
      <c r="G878" s="94" t="str">
        <f>IF(A878="","",VLOOKUP(A878,'Fixture List Individual Files'!$B$14:$F$63,5,FALSE))</f>
        <v/>
      </c>
      <c r="H878" s="95" t="str">
        <f t="shared" si="107"/>
        <v/>
      </c>
      <c r="I878" s="96" t="str">
        <f t="shared" si="108"/>
        <v/>
      </c>
      <c r="J878" s="96" t="str">
        <f t="shared" si="111"/>
        <v/>
      </c>
    </row>
    <row r="879" spans="1:10" x14ac:dyDescent="0.3">
      <c r="A879" s="89"/>
      <c r="B879" s="90" t="str">
        <f>IF(A879="","",VLOOKUP(A879,'Fixture List Individual Files'!$B$14:$F$63,2,FALSE))</f>
        <v/>
      </c>
      <c r="C879" s="91"/>
      <c r="D879" s="92" t="str">
        <f>IF(A879="","",VLOOKUP(A879,'Fixture List Individual Files'!$B$14:$F$63,3,FALSE))</f>
        <v/>
      </c>
      <c r="E879" s="92" t="str">
        <f t="shared" si="110"/>
        <v/>
      </c>
      <c r="F879" s="93" t="str">
        <f>IF(A879="","",VLOOKUP(A879,'Fixture List Individual Files'!$B$14:$F$63,4,FALSE))</f>
        <v/>
      </c>
      <c r="G879" s="94" t="str">
        <f>IF(A879="","",VLOOKUP(A879,'Fixture List Individual Files'!$B$14:$F$63,5,FALSE))</f>
        <v/>
      </c>
      <c r="H879" s="95" t="str">
        <f t="shared" si="107"/>
        <v/>
      </c>
      <c r="I879" s="96" t="str">
        <f t="shared" si="108"/>
        <v/>
      </c>
      <c r="J879" s="96" t="str">
        <f t="shared" si="111"/>
        <v/>
      </c>
    </row>
    <row r="880" spans="1:10" x14ac:dyDescent="0.3">
      <c r="A880" s="89"/>
      <c r="B880" s="90" t="str">
        <f>IF(A880="","",VLOOKUP(A880,'Fixture List Individual Files'!$B$14:$F$63,2,FALSE))</f>
        <v/>
      </c>
      <c r="C880" s="91"/>
      <c r="D880" s="92" t="str">
        <f>IF(A880="","",VLOOKUP(A880,'Fixture List Individual Files'!$B$14:$F$63,3,FALSE))</f>
        <v/>
      </c>
      <c r="E880" s="92" t="str">
        <f t="shared" si="110"/>
        <v/>
      </c>
      <c r="F880" s="93" t="str">
        <f>IF(A880="","",VLOOKUP(A880,'Fixture List Individual Files'!$B$14:$F$63,4,FALSE))</f>
        <v/>
      </c>
      <c r="G880" s="94" t="str">
        <f>IF(A880="","",VLOOKUP(A880,'Fixture List Individual Files'!$B$14:$F$63,5,FALSE))</f>
        <v/>
      </c>
      <c r="H880" s="95" t="str">
        <f t="shared" si="107"/>
        <v/>
      </c>
      <c r="I880" s="96" t="str">
        <f t="shared" si="108"/>
        <v/>
      </c>
      <c r="J880" s="96" t="str">
        <f t="shared" si="111"/>
        <v/>
      </c>
    </row>
    <row r="881" spans="1:10" x14ac:dyDescent="0.3">
      <c r="A881" s="89"/>
      <c r="B881" s="90" t="str">
        <f>IF(A881="","",VLOOKUP(A881,'Fixture List Individual Files'!$B$14:$F$63,2,FALSE))</f>
        <v/>
      </c>
      <c r="C881" s="91"/>
      <c r="D881" s="92" t="str">
        <f>IF(A881="","",VLOOKUP(A881,'Fixture List Individual Files'!$B$14:$F$63,3,FALSE))</f>
        <v/>
      </c>
      <c r="E881" s="92" t="str">
        <f t="shared" si="110"/>
        <v/>
      </c>
      <c r="F881" s="93" t="str">
        <f>IF(A881="","",VLOOKUP(A881,'Fixture List Individual Files'!$B$14:$F$63,4,FALSE))</f>
        <v/>
      </c>
      <c r="G881" s="94" t="str">
        <f>IF(A881="","",VLOOKUP(A881,'Fixture List Individual Files'!$B$14:$F$63,5,FALSE))</f>
        <v/>
      </c>
      <c r="H881" s="95" t="str">
        <f t="shared" si="107"/>
        <v/>
      </c>
      <c r="I881" s="96" t="str">
        <f t="shared" si="108"/>
        <v/>
      </c>
      <c r="J881" s="96" t="str">
        <f t="shared" si="111"/>
        <v/>
      </c>
    </row>
    <row r="882" spans="1:10" x14ac:dyDescent="0.3">
      <c r="A882" s="89"/>
      <c r="B882" s="90" t="str">
        <f>IF(A882="","",VLOOKUP(A882,'Fixture List Individual Files'!$B$14:$F$63,2,FALSE))</f>
        <v/>
      </c>
      <c r="C882" s="91"/>
      <c r="D882" s="92" t="str">
        <f>IF(A882="","",VLOOKUP(A882,'Fixture List Individual Files'!$B$14:$F$63,3,FALSE))</f>
        <v/>
      </c>
      <c r="E882" s="92" t="str">
        <f t="shared" si="110"/>
        <v/>
      </c>
      <c r="F882" s="93" t="str">
        <f>IF(A882="","",VLOOKUP(A882,'Fixture List Individual Files'!$B$14:$F$63,4,FALSE))</f>
        <v/>
      </c>
      <c r="G882" s="94" t="str">
        <f>IF(A882="","",VLOOKUP(A882,'Fixture List Individual Files'!$B$14:$F$63,5,FALSE))</f>
        <v/>
      </c>
      <c r="H882" s="95" t="str">
        <f t="shared" si="107"/>
        <v/>
      </c>
      <c r="I882" s="96" t="str">
        <f t="shared" si="108"/>
        <v/>
      </c>
      <c r="J882" s="96" t="str">
        <f t="shared" si="111"/>
        <v/>
      </c>
    </row>
    <row r="883" spans="1:10" x14ac:dyDescent="0.3">
      <c r="A883" s="89"/>
      <c r="B883" s="90" t="str">
        <f>IF(A883="","",VLOOKUP(A883,'Fixture List Individual Files'!$B$14:$F$63,2,FALSE))</f>
        <v/>
      </c>
      <c r="C883" s="91"/>
      <c r="D883" s="92" t="str">
        <f>IF(A883="","",VLOOKUP(A883,'Fixture List Individual Files'!$B$14:$F$63,3,FALSE))</f>
        <v/>
      </c>
      <c r="E883" s="92" t="str">
        <f t="shared" si="110"/>
        <v/>
      </c>
      <c r="F883" s="93" t="str">
        <f>IF(A883="","",VLOOKUP(A883,'Fixture List Individual Files'!$B$14:$F$63,4,FALSE))</f>
        <v/>
      </c>
      <c r="G883" s="94" t="str">
        <f>IF(A883="","",VLOOKUP(A883,'Fixture List Individual Files'!$B$14:$F$63,5,FALSE))</f>
        <v/>
      </c>
      <c r="H883" s="95" t="str">
        <f t="shared" si="107"/>
        <v/>
      </c>
      <c r="I883" s="96" t="str">
        <f t="shared" si="108"/>
        <v/>
      </c>
      <c r="J883" s="96" t="str">
        <f t="shared" si="111"/>
        <v/>
      </c>
    </row>
    <row r="884" spans="1:10" x14ac:dyDescent="0.3">
      <c r="A884" s="89"/>
      <c r="B884" s="90" t="str">
        <f>IF(A884="","",VLOOKUP(A884,'Fixture List Individual Files'!$B$14:$F$63,2,FALSE))</f>
        <v/>
      </c>
      <c r="C884" s="91"/>
      <c r="D884" s="92" t="str">
        <f>IF(A884="","",VLOOKUP(A884,'Fixture List Individual Files'!$B$14:$F$63,3,FALSE))</f>
        <v/>
      </c>
      <c r="E884" s="92" t="str">
        <f t="shared" si="110"/>
        <v/>
      </c>
      <c r="F884" s="93" t="str">
        <f>IF(A884="","",VLOOKUP(A884,'Fixture List Individual Files'!$B$14:$F$63,4,FALSE))</f>
        <v/>
      </c>
      <c r="G884" s="94" t="str">
        <f>IF(A884="","",VLOOKUP(A884,'Fixture List Individual Files'!$B$14:$F$63,5,FALSE))</f>
        <v/>
      </c>
      <c r="H884" s="95" t="str">
        <f t="shared" si="107"/>
        <v/>
      </c>
      <c r="I884" s="96" t="str">
        <f t="shared" si="108"/>
        <v/>
      </c>
      <c r="J884" s="96" t="str">
        <f t="shared" si="111"/>
        <v/>
      </c>
    </row>
    <row r="885" spans="1:10" x14ac:dyDescent="0.3">
      <c r="A885" s="89"/>
      <c r="B885" s="90" t="str">
        <f>IF(A885="","",VLOOKUP(A885,'Fixture List Individual Files'!$B$14:$F$63,2,FALSE))</f>
        <v/>
      </c>
      <c r="C885" s="91"/>
      <c r="D885" s="92" t="str">
        <f>IF(A885="","",VLOOKUP(A885,'Fixture List Individual Files'!$B$14:$F$63,3,FALSE))</f>
        <v/>
      </c>
      <c r="E885" s="92" t="str">
        <f t="shared" si="110"/>
        <v/>
      </c>
      <c r="F885" s="93" t="str">
        <f>IF(A885="","",VLOOKUP(A885,'Fixture List Individual Files'!$B$14:$F$63,4,FALSE))</f>
        <v/>
      </c>
      <c r="G885" s="94" t="str">
        <f>IF(A885="","",VLOOKUP(A885,'Fixture List Individual Files'!$B$14:$F$63,5,FALSE))</f>
        <v/>
      </c>
      <c r="H885" s="95" t="str">
        <f t="shared" si="107"/>
        <v/>
      </c>
      <c r="I885" s="96" t="str">
        <f t="shared" si="108"/>
        <v/>
      </c>
      <c r="J885" s="96" t="str">
        <f t="shared" si="111"/>
        <v/>
      </c>
    </row>
    <row r="886" spans="1:10" x14ac:dyDescent="0.3">
      <c r="A886" s="89"/>
      <c r="B886" s="90" t="str">
        <f>IF(A886="","",VLOOKUP(A886,'Fixture List Individual Files'!$B$14:$F$63,2,FALSE))</f>
        <v/>
      </c>
      <c r="C886" s="91"/>
      <c r="D886" s="92" t="str">
        <f>IF(A886="","",VLOOKUP(A886,'Fixture List Individual Files'!$B$14:$F$63,3,FALSE))</f>
        <v/>
      </c>
      <c r="E886" s="92" t="str">
        <f t="shared" si="110"/>
        <v/>
      </c>
      <c r="F886" s="93" t="str">
        <f>IF(A886="","",VLOOKUP(A886,'Fixture List Individual Files'!$B$14:$F$63,4,FALSE))</f>
        <v/>
      </c>
      <c r="G886" s="94" t="str">
        <f>IF(A886="","",VLOOKUP(A886,'Fixture List Individual Files'!$B$14:$F$63,5,FALSE))</f>
        <v/>
      </c>
      <c r="H886" s="95" t="str">
        <f t="shared" si="107"/>
        <v/>
      </c>
      <c r="I886" s="96" t="str">
        <f t="shared" si="108"/>
        <v/>
      </c>
      <c r="J886" s="96" t="str">
        <f t="shared" si="111"/>
        <v/>
      </c>
    </row>
    <row r="887" spans="1:10" x14ac:dyDescent="0.3">
      <c r="A887" s="89"/>
      <c r="B887" s="90" t="str">
        <f>IF(A887="","",VLOOKUP(A887,'Fixture List Individual Files'!$B$14:$F$63,2,FALSE))</f>
        <v/>
      </c>
      <c r="C887" s="91"/>
      <c r="D887" s="92" t="str">
        <f>IF(A887="","",VLOOKUP(A887,'Fixture List Individual Files'!$B$14:$F$63,3,FALSE))</f>
        <v/>
      </c>
      <c r="E887" s="92" t="str">
        <f t="shared" si="110"/>
        <v/>
      </c>
      <c r="F887" s="93" t="str">
        <f>IF(A887="","",VLOOKUP(A887,'Fixture List Individual Files'!$B$14:$F$63,4,FALSE))</f>
        <v/>
      </c>
      <c r="G887" s="94" t="str">
        <f>IF(A887="","",VLOOKUP(A887,'Fixture List Individual Files'!$B$14:$F$63,5,FALSE))</f>
        <v/>
      </c>
      <c r="H887" s="95" t="str">
        <f t="shared" si="107"/>
        <v/>
      </c>
      <c r="I887" s="96" t="str">
        <f t="shared" si="108"/>
        <v/>
      </c>
      <c r="J887" s="96" t="str">
        <f t="shared" si="111"/>
        <v/>
      </c>
    </row>
    <row r="888" spans="1:10" x14ac:dyDescent="0.3">
      <c r="A888" s="89"/>
      <c r="B888" s="90" t="str">
        <f>IF(A888="","",VLOOKUP(A888,'Fixture List Individual Files'!$B$14:$F$63,2,FALSE))</f>
        <v/>
      </c>
      <c r="C888" s="91"/>
      <c r="D888" s="92" t="str">
        <f>IF(A888="","",VLOOKUP(A888,'Fixture List Individual Files'!$B$14:$F$63,3,FALSE))</f>
        <v/>
      </c>
      <c r="E888" s="92" t="str">
        <f t="shared" si="110"/>
        <v/>
      </c>
      <c r="F888" s="93" t="str">
        <f>IF(A888="","",VLOOKUP(A888,'Fixture List Individual Files'!$B$14:$F$63,4,FALSE))</f>
        <v/>
      </c>
      <c r="G888" s="94" t="str">
        <f>IF(A888="","",VLOOKUP(A888,'Fixture List Individual Files'!$B$14:$F$63,5,FALSE))</f>
        <v/>
      </c>
      <c r="H888" s="95" t="str">
        <f t="shared" si="107"/>
        <v/>
      </c>
      <c r="I888" s="96" t="str">
        <f t="shared" si="108"/>
        <v/>
      </c>
      <c r="J888" s="96" t="str">
        <f t="shared" si="111"/>
        <v/>
      </c>
    </row>
    <row r="889" spans="1:10" x14ac:dyDescent="0.3">
      <c r="A889" s="89"/>
      <c r="B889" s="90" t="str">
        <f>IF(A889="","",VLOOKUP(A889,'Fixture List Individual Files'!$B$14:$F$63,2,FALSE))</f>
        <v/>
      </c>
      <c r="C889" s="91"/>
      <c r="D889" s="92" t="str">
        <f>IF(A889="","",VLOOKUP(A889,'Fixture List Individual Files'!$B$14:$F$63,3,FALSE))</f>
        <v/>
      </c>
      <c r="E889" s="92" t="str">
        <f t="shared" si="110"/>
        <v/>
      </c>
      <c r="F889" s="93" t="str">
        <f>IF(A889="","",VLOOKUP(A889,'Fixture List Individual Files'!$B$14:$F$63,4,FALSE))</f>
        <v/>
      </c>
      <c r="G889" s="94" t="str">
        <f>IF(A889="","",VLOOKUP(A889,'Fixture List Individual Files'!$B$14:$F$63,5,FALSE))</f>
        <v/>
      </c>
      <c r="H889" s="95" t="str">
        <f t="shared" si="107"/>
        <v/>
      </c>
      <c r="I889" s="96" t="str">
        <f t="shared" si="108"/>
        <v/>
      </c>
      <c r="J889" s="96" t="str">
        <f t="shared" si="111"/>
        <v/>
      </c>
    </row>
    <row r="890" spans="1:10" x14ac:dyDescent="0.3">
      <c r="A890" s="89"/>
      <c r="B890" s="90" t="str">
        <f>IF(A890="","",VLOOKUP(A890,'Fixture List Individual Files'!$B$14:$F$63,2,FALSE))</f>
        <v/>
      </c>
      <c r="C890" s="91"/>
      <c r="D890" s="92" t="str">
        <f>IF(A890="","",VLOOKUP(A890,'Fixture List Individual Files'!$B$14:$F$63,3,FALSE))</f>
        <v/>
      </c>
      <c r="E890" s="92" t="str">
        <f t="shared" si="110"/>
        <v/>
      </c>
      <c r="F890" s="93" t="str">
        <f>IF(A890="","",VLOOKUP(A890,'Fixture List Individual Files'!$B$14:$F$63,4,FALSE))</f>
        <v/>
      </c>
      <c r="G890" s="94" t="str">
        <f>IF(A890="","",VLOOKUP(A890,'Fixture List Individual Files'!$B$14:$F$63,5,FALSE))</f>
        <v/>
      </c>
      <c r="H890" s="95" t="str">
        <f t="shared" si="107"/>
        <v/>
      </c>
      <c r="I890" s="96" t="str">
        <f t="shared" si="108"/>
        <v/>
      </c>
      <c r="J890" s="96" t="str">
        <f t="shared" si="111"/>
        <v/>
      </c>
    </row>
    <row r="891" spans="1:10" x14ac:dyDescent="0.3">
      <c r="A891" s="89"/>
      <c r="B891" s="90" t="str">
        <f>IF(A891="","",VLOOKUP(A891,'Fixture List Individual Files'!$B$14:$F$63,2,FALSE))</f>
        <v/>
      </c>
      <c r="C891" s="91"/>
      <c r="D891" s="92" t="str">
        <f>IF(A891="","",VLOOKUP(A891,'Fixture List Individual Files'!$B$14:$F$63,3,FALSE))</f>
        <v/>
      </c>
      <c r="E891" s="92" t="str">
        <f t="shared" si="110"/>
        <v/>
      </c>
      <c r="F891" s="93" t="str">
        <f>IF(A891="","",VLOOKUP(A891,'Fixture List Individual Files'!$B$14:$F$63,4,FALSE))</f>
        <v/>
      </c>
      <c r="G891" s="94" t="str">
        <f>IF(A891="","",VLOOKUP(A891,'Fixture List Individual Files'!$B$14:$F$63,5,FALSE))</f>
        <v/>
      </c>
      <c r="H891" s="95" t="str">
        <f t="shared" si="107"/>
        <v/>
      </c>
      <c r="I891" s="96" t="str">
        <f t="shared" si="108"/>
        <v/>
      </c>
      <c r="J891" s="96" t="str">
        <f t="shared" si="111"/>
        <v/>
      </c>
    </row>
    <row r="892" spans="1:10" x14ac:dyDescent="0.3">
      <c r="A892" s="89"/>
      <c r="B892" s="90" t="str">
        <f>IF(A892="","",VLOOKUP(A892,'Fixture List Individual Files'!$B$14:$F$63,2,FALSE))</f>
        <v/>
      </c>
      <c r="C892" s="91"/>
      <c r="D892" s="92" t="str">
        <f>IF(A892="","",VLOOKUP(A892,'Fixture List Individual Files'!$B$14:$F$63,3,FALSE))</f>
        <v/>
      </c>
      <c r="E892" s="92" t="str">
        <f t="shared" si="110"/>
        <v/>
      </c>
      <c r="F892" s="93" t="str">
        <f>IF(A892="","",VLOOKUP(A892,'Fixture List Individual Files'!$B$14:$F$63,4,FALSE))</f>
        <v/>
      </c>
      <c r="G892" s="94" t="str">
        <f>IF(A892="","",VLOOKUP(A892,'Fixture List Individual Files'!$B$14:$F$63,5,FALSE))</f>
        <v/>
      </c>
      <c r="H892" s="95" t="str">
        <f t="shared" si="107"/>
        <v/>
      </c>
      <c r="I892" s="96" t="str">
        <f t="shared" si="108"/>
        <v/>
      </c>
      <c r="J892" s="96" t="str">
        <f t="shared" si="111"/>
        <v/>
      </c>
    </row>
    <row r="893" spans="1:10" x14ac:dyDescent="0.3">
      <c r="A893" s="89"/>
      <c r="B893" s="90" t="str">
        <f>IF(A893="","",VLOOKUP(A893,'Fixture List Individual Files'!$B$14:$F$63,2,FALSE))</f>
        <v/>
      </c>
      <c r="C893" s="91"/>
      <c r="D893" s="92" t="str">
        <f>IF(A893="","",VLOOKUP(A893,'Fixture List Individual Files'!$B$14:$F$63,3,FALSE))</f>
        <v/>
      </c>
      <c r="E893" s="92" t="str">
        <f t="shared" si="110"/>
        <v/>
      </c>
      <c r="F893" s="93" t="str">
        <f>IF(A893="","",VLOOKUP(A893,'Fixture List Individual Files'!$B$14:$F$63,4,FALSE))</f>
        <v/>
      </c>
      <c r="G893" s="94" t="str">
        <f>IF(A893="","",VLOOKUP(A893,'Fixture List Individual Files'!$B$14:$F$63,5,FALSE))</f>
        <v/>
      </c>
      <c r="H893" s="95" t="str">
        <f t="shared" si="107"/>
        <v/>
      </c>
      <c r="I893" s="96" t="str">
        <f t="shared" si="108"/>
        <v/>
      </c>
      <c r="J893" s="96" t="str">
        <f t="shared" si="111"/>
        <v/>
      </c>
    </row>
    <row r="894" spans="1:10" x14ac:dyDescent="0.3">
      <c r="A894" s="89"/>
      <c r="B894" s="90" t="str">
        <f>IF(A894="","",VLOOKUP(A894,'Fixture List Individual Files'!$B$14:$F$63,2,FALSE))</f>
        <v/>
      </c>
      <c r="C894" s="91"/>
      <c r="D894" s="92" t="str">
        <f>IF(A894="","",VLOOKUP(A894,'Fixture List Individual Files'!$B$14:$F$63,3,FALSE))</f>
        <v/>
      </c>
      <c r="E894" s="92" t="str">
        <f t="shared" si="110"/>
        <v/>
      </c>
      <c r="F894" s="93" t="str">
        <f>IF(A894="","",VLOOKUP(A894,'Fixture List Individual Files'!$B$14:$F$63,4,FALSE))</f>
        <v/>
      </c>
      <c r="G894" s="94" t="str">
        <f>IF(A894="","",VLOOKUP(A894,'Fixture List Individual Files'!$B$14:$F$63,5,FALSE))</f>
        <v/>
      </c>
      <c r="H894" s="95" t="str">
        <f t="shared" si="107"/>
        <v/>
      </c>
      <c r="I894" s="96" t="str">
        <f t="shared" si="108"/>
        <v/>
      </c>
      <c r="J894" s="96" t="str">
        <f t="shared" si="111"/>
        <v/>
      </c>
    </row>
    <row r="895" spans="1:10" x14ac:dyDescent="0.3">
      <c r="A895" s="89"/>
      <c r="B895" s="90" t="str">
        <f>IF(A895="","",VLOOKUP(A895,'Fixture List Individual Files'!$B$14:$F$63,2,FALSE))</f>
        <v/>
      </c>
      <c r="C895" s="91"/>
      <c r="D895" s="92" t="str">
        <f>IF(A895="","",VLOOKUP(A895,'Fixture List Individual Files'!$B$14:$F$63,3,FALSE))</f>
        <v/>
      </c>
      <c r="E895" s="92" t="str">
        <f t="shared" si="110"/>
        <v/>
      </c>
      <c r="F895" s="93" t="str">
        <f>IF(A895="","",VLOOKUP(A895,'Fixture List Individual Files'!$B$14:$F$63,4,FALSE))</f>
        <v/>
      </c>
      <c r="G895" s="94" t="str">
        <f>IF(A895="","",VLOOKUP(A895,'Fixture List Individual Files'!$B$14:$F$63,5,FALSE))</f>
        <v/>
      </c>
      <c r="H895" s="95" t="str">
        <f t="shared" si="107"/>
        <v/>
      </c>
      <c r="I895" s="96" t="str">
        <f t="shared" si="108"/>
        <v/>
      </c>
      <c r="J895" s="96" t="str">
        <f t="shared" si="111"/>
        <v/>
      </c>
    </row>
    <row r="896" spans="1:10" x14ac:dyDescent="0.3">
      <c r="A896" s="89"/>
      <c r="B896" s="90" t="str">
        <f>IF(A896="","",VLOOKUP(A896,'Fixture List Individual Files'!$B$14:$F$63,2,FALSE))</f>
        <v/>
      </c>
      <c r="C896" s="91"/>
      <c r="D896" s="92" t="str">
        <f>IF(A896="","",VLOOKUP(A896,'Fixture List Individual Files'!$B$14:$F$63,3,FALSE))</f>
        <v/>
      </c>
      <c r="E896" s="92" t="str">
        <f t="shared" si="110"/>
        <v/>
      </c>
      <c r="F896" s="93" t="str">
        <f>IF(A896="","",VLOOKUP(A896,'Fixture List Individual Files'!$B$14:$F$63,4,FALSE))</f>
        <v/>
      </c>
      <c r="G896" s="94" t="str">
        <f>IF(A896="","",VLOOKUP(A896,'Fixture List Individual Files'!$B$14:$F$63,5,FALSE))</f>
        <v/>
      </c>
      <c r="H896" s="95" t="str">
        <f t="shared" si="107"/>
        <v/>
      </c>
      <c r="I896" s="96" t="str">
        <f t="shared" si="108"/>
        <v/>
      </c>
      <c r="J896" s="96" t="str">
        <f t="shared" si="111"/>
        <v/>
      </c>
    </row>
    <row r="897" spans="1:10" x14ac:dyDescent="0.3">
      <c r="A897" s="89"/>
      <c r="B897" s="90" t="str">
        <f>IF(A897="","",VLOOKUP(A897,'Fixture List Individual Files'!$B$14:$F$63,2,FALSE))</f>
        <v/>
      </c>
      <c r="C897" s="91"/>
      <c r="D897" s="92" t="str">
        <f>IF(A897="","",VLOOKUP(A897,'Fixture List Individual Files'!$B$14:$F$63,3,FALSE))</f>
        <v/>
      </c>
      <c r="E897" s="92" t="str">
        <f t="shared" si="110"/>
        <v/>
      </c>
      <c r="F897" s="93" t="str">
        <f>IF(A897="","",VLOOKUP(A897,'Fixture List Individual Files'!$B$14:$F$63,4,FALSE))</f>
        <v/>
      </c>
      <c r="G897" s="94" t="str">
        <f>IF(A897="","",VLOOKUP(A897,'Fixture List Individual Files'!$B$14:$F$63,5,FALSE))</f>
        <v/>
      </c>
      <c r="H897" s="95" t="str">
        <f t="shared" si="107"/>
        <v/>
      </c>
      <c r="I897" s="96" t="str">
        <f t="shared" si="108"/>
        <v/>
      </c>
      <c r="J897" s="96" t="str">
        <f t="shared" si="111"/>
        <v/>
      </c>
    </row>
    <row r="898" spans="1:10" x14ac:dyDescent="0.3">
      <c r="A898" s="89"/>
      <c r="B898" s="90" t="str">
        <f>IF(A898="","",VLOOKUP(A898,'Fixture List Individual Files'!$B$14:$F$63,2,FALSE))</f>
        <v/>
      </c>
      <c r="C898" s="91"/>
      <c r="D898" s="92" t="str">
        <f>IF(A898="","",VLOOKUP(A898,'Fixture List Individual Files'!$B$14:$F$63,3,FALSE))</f>
        <v/>
      </c>
      <c r="E898" s="92" t="str">
        <f t="shared" si="110"/>
        <v/>
      </c>
      <c r="F898" s="93" t="str">
        <f>IF(A898="","",VLOOKUP(A898,'Fixture List Individual Files'!$B$14:$F$63,4,FALSE))</f>
        <v/>
      </c>
      <c r="G898" s="94" t="str">
        <f>IF(A898="","",VLOOKUP(A898,'Fixture List Individual Files'!$B$14:$F$63,5,FALSE))</f>
        <v/>
      </c>
      <c r="H898" s="95" t="str">
        <f t="shared" si="107"/>
        <v/>
      </c>
      <c r="I898" s="96" t="str">
        <f t="shared" si="108"/>
        <v/>
      </c>
      <c r="J898" s="96" t="str">
        <f t="shared" si="111"/>
        <v/>
      </c>
    </row>
    <row r="899" spans="1:10" x14ac:dyDescent="0.3">
      <c r="A899" s="89"/>
      <c r="B899" s="90" t="str">
        <f>IF(A899="","",VLOOKUP(A899,'Fixture List Individual Files'!$B$14:$F$63,2,FALSE))</f>
        <v/>
      </c>
      <c r="C899" s="91"/>
      <c r="D899" s="92" t="str">
        <f>IF(A899="","",VLOOKUP(A899,'Fixture List Individual Files'!$B$14:$F$63,3,FALSE))</f>
        <v/>
      </c>
      <c r="E899" s="92" t="str">
        <f t="shared" si="110"/>
        <v/>
      </c>
      <c r="F899" s="93" t="str">
        <f>IF(A899="","",VLOOKUP(A899,'Fixture List Individual Files'!$B$14:$F$63,4,FALSE))</f>
        <v/>
      </c>
      <c r="G899" s="94" t="str">
        <f>IF(A899="","",VLOOKUP(A899,'Fixture List Individual Files'!$B$14:$F$63,5,FALSE))</f>
        <v/>
      </c>
      <c r="H899" s="95" t="str">
        <f t="shared" si="107"/>
        <v/>
      </c>
      <c r="I899" s="96" t="str">
        <f t="shared" si="108"/>
        <v/>
      </c>
      <c r="J899" s="96" t="str">
        <f t="shared" si="111"/>
        <v/>
      </c>
    </row>
    <row r="900" spans="1:10" x14ac:dyDescent="0.3">
      <c r="A900" s="89"/>
      <c r="B900" s="90" t="str">
        <f>IF(A900="","",VLOOKUP(A900,'Fixture List Individual Files'!$B$14:$F$63,2,FALSE))</f>
        <v/>
      </c>
      <c r="C900" s="91"/>
      <c r="D900" s="92" t="str">
        <f>IF(A900="","",VLOOKUP(A900,'Fixture List Individual Files'!$B$14:$F$63,3,FALSE))</f>
        <v/>
      </c>
      <c r="E900" s="92" t="str">
        <f t="shared" si="110"/>
        <v/>
      </c>
      <c r="F900" s="93" t="str">
        <f>IF(A900="","",VLOOKUP(A900,'Fixture List Individual Files'!$B$14:$F$63,4,FALSE))</f>
        <v/>
      </c>
      <c r="G900" s="94" t="str">
        <f>IF(A900="","",VLOOKUP(A900,'Fixture List Individual Files'!$B$14:$F$63,5,FALSE))</f>
        <v/>
      </c>
      <c r="H900" s="95" t="str">
        <f t="shared" si="107"/>
        <v/>
      </c>
      <c r="I900" s="96" t="str">
        <f t="shared" si="108"/>
        <v/>
      </c>
      <c r="J900" s="96" t="str">
        <f t="shared" si="111"/>
        <v/>
      </c>
    </row>
    <row r="901" spans="1:10" x14ac:dyDescent="0.3">
      <c r="A901" s="89"/>
      <c r="B901" s="90" t="str">
        <f>IF(A901="","",VLOOKUP(A901,'Fixture List Individual Files'!$B$14:$F$63,2,FALSE))</f>
        <v/>
      </c>
      <c r="C901" s="91"/>
      <c r="D901" s="92" t="str">
        <f>IF(A901="","",VLOOKUP(A901,'Fixture List Individual Files'!$B$14:$F$63,3,FALSE))</f>
        <v/>
      </c>
      <c r="E901" s="92" t="str">
        <f t="shared" si="110"/>
        <v/>
      </c>
      <c r="F901" s="93" t="str">
        <f>IF(A901="","",VLOOKUP(A901,'Fixture List Individual Files'!$B$14:$F$63,4,FALSE))</f>
        <v/>
      </c>
      <c r="G901" s="94" t="str">
        <f>IF(A901="","",VLOOKUP(A901,'Fixture List Individual Files'!$B$14:$F$63,5,FALSE))</f>
        <v/>
      </c>
      <c r="H901" s="95" t="str">
        <f t="shared" si="107"/>
        <v/>
      </c>
      <c r="I901" s="96" t="str">
        <f t="shared" si="108"/>
        <v/>
      </c>
      <c r="J901" s="96" t="str">
        <f t="shared" si="111"/>
        <v/>
      </c>
    </row>
    <row r="902" spans="1:10" x14ac:dyDescent="0.3">
      <c r="A902" s="89"/>
      <c r="B902" s="90" t="str">
        <f>IF(A902="","",VLOOKUP(A902,'Fixture List Individual Files'!$B$14:$F$63,2,FALSE))</f>
        <v/>
      </c>
      <c r="C902" s="91"/>
      <c r="D902" s="92" t="str">
        <f>IF(A902="","",VLOOKUP(A902,'Fixture List Individual Files'!$B$14:$F$63,3,FALSE))</f>
        <v/>
      </c>
      <c r="E902" s="92" t="str">
        <f t="shared" si="110"/>
        <v/>
      </c>
      <c r="F902" s="93" t="str">
        <f>IF(A902="","",VLOOKUP(A902,'Fixture List Individual Files'!$B$14:$F$63,4,FALSE))</f>
        <v/>
      </c>
      <c r="G902" s="94" t="str">
        <f>IF(A902="","",VLOOKUP(A902,'Fixture List Individual Files'!$B$14:$F$63,5,FALSE))</f>
        <v/>
      </c>
      <c r="H902" s="95" t="str">
        <f t="shared" si="107"/>
        <v/>
      </c>
      <c r="I902" s="96" t="str">
        <f t="shared" si="108"/>
        <v/>
      </c>
      <c r="J902" s="96" t="str">
        <f t="shared" si="111"/>
        <v/>
      </c>
    </row>
    <row r="903" spans="1:10" x14ac:dyDescent="0.3">
      <c r="A903" s="89"/>
      <c r="B903" s="90" t="str">
        <f>IF(A903="","",VLOOKUP(A903,'Fixture List Individual Files'!$B$14:$F$63,2,FALSE))</f>
        <v/>
      </c>
      <c r="C903" s="91"/>
      <c r="D903" s="92" t="str">
        <f>IF(A903="","",VLOOKUP(A903,'Fixture List Individual Files'!$B$14:$F$63,3,FALSE))</f>
        <v/>
      </c>
      <c r="E903" s="92" t="str">
        <f t="shared" si="110"/>
        <v/>
      </c>
      <c r="F903" s="93" t="str">
        <f>IF(A903="","",VLOOKUP(A903,'Fixture List Individual Files'!$B$14:$F$63,4,FALSE))</f>
        <v/>
      </c>
      <c r="G903" s="94" t="str">
        <f>IF(A903="","",VLOOKUP(A903,'Fixture List Individual Files'!$B$14:$F$63,5,FALSE))</f>
        <v/>
      </c>
      <c r="H903" s="95" t="str">
        <f t="shared" si="107"/>
        <v/>
      </c>
      <c r="I903" s="96" t="str">
        <f t="shared" si="108"/>
        <v/>
      </c>
      <c r="J903" s="96" t="str">
        <f t="shared" si="111"/>
        <v/>
      </c>
    </row>
    <row r="904" spans="1:10" x14ac:dyDescent="0.3">
      <c r="A904" s="89"/>
      <c r="B904" s="90" t="str">
        <f>IF(A904="","",VLOOKUP(A904,'Fixture List Individual Files'!$B$14:$F$63,2,FALSE))</f>
        <v/>
      </c>
      <c r="C904" s="91"/>
      <c r="D904" s="92" t="str">
        <f>IF(A904="","",VLOOKUP(A904,'Fixture List Individual Files'!$B$14:$F$63,3,FALSE))</f>
        <v/>
      </c>
      <c r="E904" s="92" t="str">
        <f t="shared" si="110"/>
        <v/>
      </c>
      <c r="F904" s="93" t="str">
        <f>IF(A904="","",VLOOKUP(A904,'Fixture List Individual Files'!$B$14:$F$63,4,FALSE))</f>
        <v/>
      </c>
      <c r="G904" s="94" t="str">
        <f>IF(A904="","",VLOOKUP(A904,'Fixture List Individual Files'!$B$14:$F$63,5,FALSE))</f>
        <v/>
      </c>
      <c r="H904" s="95" t="str">
        <f t="shared" si="107"/>
        <v/>
      </c>
      <c r="I904" s="96" t="str">
        <f t="shared" si="108"/>
        <v/>
      </c>
      <c r="J904" s="96" t="str">
        <f t="shared" si="111"/>
        <v/>
      </c>
    </row>
    <row r="905" spans="1:10" x14ac:dyDescent="0.3">
      <c r="A905" s="89"/>
      <c r="B905" s="90" t="str">
        <f>IF(A905="","",VLOOKUP(A905,'Fixture List Individual Files'!$B$14:$F$63,2,FALSE))</f>
        <v/>
      </c>
      <c r="C905" s="91"/>
      <c r="D905" s="92" t="str">
        <f>IF(A905="","",VLOOKUP(A905,'Fixture List Individual Files'!$B$14:$F$63,3,FALSE))</f>
        <v/>
      </c>
      <c r="E905" s="92" t="str">
        <f t="shared" si="110"/>
        <v/>
      </c>
      <c r="F905" s="93" t="str">
        <f>IF(A905="","",VLOOKUP(A905,'Fixture List Individual Files'!$B$14:$F$63,4,FALSE))</f>
        <v/>
      </c>
      <c r="G905" s="94" t="str">
        <f>IF(A905="","",VLOOKUP(A905,'Fixture List Individual Files'!$B$14:$F$63,5,FALSE))</f>
        <v/>
      </c>
      <c r="H905" s="95" t="str">
        <f t="shared" si="107"/>
        <v/>
      </c>
      <c r="I905" s="96" t="str">
        <f t="shared" si="108"/>
        <v/>
      </c>
      <c r="J905" s="96" t="str">
        <f t="shared" si="111"/>
        <v/>
      </c>
    </row>
    <row r="906" spans="1:10" x14ac:dyDescent="0.3">
      <c r="A906" s="89"/>
      <c r="B906" s="90" t="str">
        <f>IF(A906="","",VLOOKUP(A906,'Fixture List Individual Files'!$B$14:$F$63,2,FALSE))</f>
        <v/>
      </c>
      <c r="C906" s="91"/>
      <c r="D906" s="92" t="str">
        <f>IF(A906="","",VLOOKUP(A906,'Fixture List Individual Files'!$B$14:$F$63,3,FALSE))</f>
        <v/>
      </c>
      <c r="E906" s="92" t="str">
        <f t="shared" si="110"/>
        <v/>
      </c>
      <c r="F906" s="93" t="str">
        <f>IF(A906="","",VLOOKUP(A906,'Fixture List Individual Files'!$B$14:$F$63,4,FALSE))</f>
        <v/>
      </c>
      <c r="G906" s="94" t="str">
        <f>IF(A906="","",VLOOKUP(A906,'Fixture List Individual Files'!$B$14:$F$63,5,FALSE))</f>
        <v/>
      </c>
      <c r="H906" s="95" t="str">
        <f t="shared" si="107"/>
        <v/>
      </c>
      <c r="I906" s="96" t="str">
        <f t="shared" si="108"/>
        <v/>
      </c>
      <c r="J906" s="96" t="str">
        <f t="shared" si="111"/>
        <v/>
      </c>
    </row>
    <row r="907" spans="1:10" x14ac:dyDescent="0.3">
      <c r="A907" s="89"/>
      <c r="B907" s="90" t="str">
        <f>IF(A907="","",VLOOKUP(A907,'Fixture List Individual Files'!$B$14:$F$63,2,FALSE))</f>
        <v/>
      </c>
      <c r="C907" s="91"/>
      <c r="D907" s="92" t="str">
        <f>IF(A907="","",VLOOKUP(A907,'Fixture List Individual Files'!$B$14:$F$63,3,FALSE))</f>
        <v/>
      </c>
      <c r="E907" s="92" t="str">
        <f t="shared" si="110"/>
        <v/>
      </c>
      <c r="F907" s="93" t="str">
        <f>IF(A907="","",VLOOKUP(A907,'Fixture List Individual Files'!$B$14:$F$63,4,FALSE))</f>
        <v/>
      </c>
      <c r="G907" s="94" t="str">
        <f>IF(A907="","",VLOOKUP(A907,'Fixture List Individual Files'!$B$14:$F$63,5,FALSE))</f>
        <v/>
      </c>
      <c r="H907" s="95" t="str">
        <f t="shared" si="107"/>
        <v/>
      </c>
      <c r="I907" s="96" t="str">
        <f t="shared" si="108"/>
        <v/>
      </c>
      <c r="J907" s="96" t="str">
        <f t="shared" si="111"/>
        <v/>
      </c>
    </row>
    <row r="908" spans="1:10" x14ac:dyDescent="0.3">
      <c r="A908" s="89"/>
      <c r="B908" s="90" t="str">
        <f>IF(A908="","",VLOOKUP(A908,'Fixture List Individual Files'!$B$14:$F$63,2,FALSE))</f>
        <v/>
      </c>
      <c r="C908" s="91"/>
      <c r="D908" s="92" t="str">
        <f>IF(A908="","",VLOOKUP(A908,'Fixture List Individual Files'!$B$14:$F$63,3,FALSE))</f>
        <v/>
      </c>
      <c r="E908" s="92" t="str">
        <f t="shared" si="110"/>
        <v/>
      </c>
      <c r="F908" s="93" t="str">
        <f>IF(A908="","",VLOOKUP(A908,'Fixture List Individual Files'!$B$14:$F$63,4,FALSE))</f>
        <v/>
      </c>
      <c r="G908" s="94" t="str">
        <f>IF(A908="","",VLOOKUP(A908,'Fixture List Individual Files'!$B$14:$F$63,5,FALSE))</f>
        <v/>
      </c>
      <c r="H908" s="95" t="str">
        <f t="shared" si="107"/>
        <v/>
      </c>
      <c r="I908" s="96" t="str">
        <f t="shared" si="108"/>
        <v/>
      </c>
      <c r="J908" s="96" t="str">
        <f t="shared" si="111"/>
        <v/>
      </c>
    </row>
    <row r="909" spans="1:10" x14ac:dyDescent="0.3">
      <c r="A909" s="89"/>
      <c r="B909" s="90" t="str">
        <f>IF(A909="","",VLOOKUP(A909,'Fixture List Individual Files'!$B$14:$F$63,2,FALSE))</f>
        <v/>
      </c>
      <c r="C909" s="97"/>
      <c r="D909" s="92" t="str">
        <f>IF(A909="","",VLOOKUP(A909,'Fixture List Individual Files'!$B$14:$F$63,3,FALSE))</f>
        <v/>
      </c>
      <c r="E909" s="92" t="str">
        <f t="shared" si="110"/>
        <v/>
      </c>
      <c r="F909" s="93" t="str">
        <f>IF(A909="","",VLOOKUP(A909,'Fixture List Individual Files'!$B$14:$F$63,4,FALSE))</f>
        <v/>
      </c>
      <c r="G909" s="94" t="str">
        <f>IF(A909="","",VLOOKUP(A909,'Fixture List Individual Files'!$B$14:$F$63,5,FALSE))</f>
        <v/>
      </c>
      <c r="H909" s="95" t="str">
        <f t="shared" si="107"/>
        <v/>
      </c>
      <c r="I909" s="96" t="str">
        <f t="shared" si="108"/>
        <v/>
      </c>
      <c r="J909" s="96" t="str">
        <f t="shared" si="111"/>
        <v/>
      </c>
    </row>
    <row r="910" spans="1:10" x14ac:dyDescent="0.3">
      <c r="A910" s="89"/>
      <c r="B910" s="90" t="str">
        <f>IF(A910="","",VLOOKUP(A910,'Fixture List Individual Files'!$B$14:$F$63,2,FALSE))</f>
        <v/>
      </c>
      <c r="C910" s="98"/>
      <c r="D910" s="92" t="str">
        <f>IF(A910="","",VLOOKUP(A910,'Fixture List Individual Files'!$B$14:$F$63,3,FALSE))</f>
        <v/>
      </c>
      <c r="E910" s="92" t="str">
        <f t="shared" si="110"/>
        <v/>
      </c>
      <c r="F910" s="93" t="str">
        <f>IF(A910="","",VLOOKUP(A910,'Fixture List Individual Files'!$B$14:$F$63,4,FALSE))</f>
        <v/>
      </c>
      <c r="G910" s="94" t="str">
        <f>IF(A910="","",VLOOKUP(A910,'Fixture List Individual Files'!$B$14:$F$63,5,FALSE))</f>
        <v/>
      </c>
      <c r="H910" s="95" t="str">
        <f t="shared" si="107"/>
        <v/>
      </c>
      <c r="I910" s="96" t="str">
        <f t="shared" si="108"/>
        <v/>
      </c>
      <c r="J910" s="96" t="str">
        <f t="shared" si="111"/>
        <v/>
      </c>
    </row>
    <row r="911" spans="1:10" x14ac:dyDescent="0.3">
      <c r="A911" s="89"/>
      <c r="B911" s="90" t="str">
        <f>IF(A911="","",VLOOKUP(A911,'Fixture List Individual Files'!$B$14:$F$63,2,FALSE))</f>
        <v/>
      </c>
      <c r="C911" s="98"/>
      <c r="D911" s="92" t="str">
        <f>IF(A911="","",VLOOKUP(A911,'Fixture List Individual Files'!$B$14:$F$63,3,FALSE))</f>
        <v/>
      </c>
      <c r="E911" s="92" t="str">
        <f t="shared" si="110"/>
        <v/>
      </c>
      <c r="F911" s="93" t="str">
        <f>IF(A911="","",VLOOKUP(A911,'Fixture List Individual Files'!$B$14:$F$63,4,FALSE))</f>
        <v/>
      </c>
      <c r="G911" s="94" t="str">
        <f>IF(A911="","",VLOOKUP(A911,'Fixture List Individual Files'!$B$14:$F$63,5,FALSE))</f>
        <v/>
      </c>
      <c r="H911" s="95" t="str">
        <f t="shared" si="107"/>
        <v/>
      </c>
      <c r="I911" s="96" t="str">
        <f t="shared" si="108"/>
        <v/>
      </c>
      <c r="J911" s="96" t="str">
        <f t="shared" si="111"/>
        <v/>
      </c>
    </row>
    <row r="912" spans="1:10" x14ac:dyDescent="0.3">
      <c r="A912" s="90"/>
      <c r="B912" s="292" t="s">
        <v>299</v>
      </c>
      <c r="C912" s="293">
        <f>SUM(C876:C911)</f>
        <v>0</v>
      </c>
      <c r="D912" s="293"/>
      <c r="E912" s="293">
        <f>SUM(E876:E911)</f>
        <v>0</v>
      </c>
      <c r="F912" s="290">
        <f>SUMIF(F876:F911,"Yes",E876:E911)</f>
        <v>0</v>
      </c>
      <c r="G912" s="217"/>
      <c r="H912" s="289">
        <f>SUM(H876:H911)</f>
        <v>0</v>
      </c>
      <c r="I912" s="290">
        <f t="shared" ref="I912:J912" si="112">SUM(I876:I911)</f>
        <v>0</v>
      </c>
      <c r="J912" s="290">
        <f t="shared" si="112"/>
        <v>0</v>
      </c>
    </row>
    <row r="914" spans="1:10" x14ac:dyDescent="0.3">
      <c r="A914" s="405" t="s">
        <v>116</v>
      </c>
      <c r="B914" s="405"/>
      <c r="C914" s="405"/>
      <c r="D914" s="405"/>
      <c r="E914" s="405"/>
      <c r="F914" s="103" t="s">
        <v>287</v>
      </c>
      <c r="G914" s="104"/>
      <c r="H914" s="102"/>
      <c r="I914" s="102"/>
      <c r="J914" s="105" t="e">
        <f>IF(VLOOKUP(A914,'Start Here!'!$N$46:$Q$70,4,FALSE)=0,VLOOKUP(Facility_Type,Admin_Lists!$A$63:$B$66,2,FALSE),VLOOKUP(A914,'Start Here!'!$N$46:$Q$70,4,FALSE))</f>
        <v>#N/A</v>
      </c>
    </row>
    <row r="915" spans="1:10" ht="17.25" thickBot="1" x14ac:dyDescent="0.35">
      <c r="A915" s="106" t="s">
        <v>288</v>
      </c>
      <c r="B915" s="107" t="s">
        <v>57</v>
      </c>
      <c r="C915" s="108"/>
      <c r="D915" s="109"/>
      <c r="E915" s="109">
        <f>IFERROR(VLOOKUP(B915,Admin_Lists!$A$9:$B$49,2,FALSE),"")</f>
        <v>0</v>
      </c>
      <c r="F915" s="110" t="s">
        <v>289</v>
      </c>
      <c r="G915" s="122"/>
      <c r="H915" s="111"/>
      <c r="I915" s="111"/>
      <c r="J915" s="112">
        <f>VLOOKUP(A914,'Start Here!'!$N$46:$O$70,2,FALSE)</f>
        <v>0</v>
      </c>
    </row>
    <row r="916" spans="1:10" ht="17.25" x14ac:dyDescent="0.3">
      <c r="A916" s="113"/>
      <c r="B916" s="401" t="str">
        <f>"Area Description: "&amp;'Sq. Ft. Area Individual Files'!D920</f>
        <v xml:space="preserve">Area Description: </v>
      </c>
      <c r="C916" s="401"/>
      <c r="D916" s="401"/>
      <c r="E916" s="401"/>
      <c r="F916" s="120" t="s">
        <v>290</v>
      </c>
      <c r="G916" s="114">
        <f>'Sq. Ft. Area Individual Files'!C921</f>
        <v>0</v>
      </c>
    </row>
    <row r="917" spans="1:10" x14ac:dyDescent="0.3">
      <c r="A917" s="397" t="s">
        <v>260</v>
      </c>
      <c r="B917" s="395" t="s">
        <v>268</v>
      </c>
      <c r="C917" s="395" t="s">
        <v>269</v>
      </c>
      <c r="D917" s="395" t="s">
        <v>262</v>
      </c>
      <c r="E917" s="395" t="s">
        <v>291</v>
      </c>
      <c r="F917" s="395" t="s">
        <v>292</v>
      </c>
      <c r="G917" s="397" t="s">
        <v>264</v>
      </c>
      <c r="H917" s="399" t="s">
        <v>293</v>
      </c>
      <c r="I917" s="399"/>
      <c r="J917" s="399"/>
    </row>
    <row r="918" spans="1:10" ht="25.5" x14ac:dyDescent="0.3">
      <c r="A918" s="398"/>
      <c r="B918" s="396"/>
      <c r="C918" s="396"/>
      <c r="D918" s="396"/>
      <c r="E918" s="396"/>
      <c r="F918" s="396"/>
      <c r="G918" s="398"/>
      <c r="H918" s="118" t="s">
        <v>294</v>
      </c>
      <c r="I918" s="118" t="s">
        <v>295</v>
      </c>
      <c r="J918" s="118" t="s">
        <v>296</v>
      </c>
    </row>
    <row r="919" spans="1:10" x14ac:dyDescent="0.3">
      <c r="A919" s="89"/>
      <c r="B919" s="90" t="str">
        <f>IF(A919="","",VLOOKUP(A919,'Fixture List Individual Files'!$B$14:$F$63,2,FALSE))</f>
        <v/>
      </c>
      <c r="C919" s="91"/>
      <c r="D919" s="92" t="str">
        <f>IF(A919="","",VLOOKUP(A919,'Fixture List Individual Files'!$B$14:$F$63,3,FALSE))</f>
        <v/>
      </c>
      <c r="E919" s="92" t="str">
        <f>IF(D919="","",C919*D919)</f>
        <v/>
      </c>
      <c r="F919" s="93" t="str">
        <f>IF(A919="","",VLOOKUP(A919,'Fixture List Individual Files'!$B$14:$F$63,4,FALSE))</f>
        <v/>
      </c>
      <c r="G919" s="94" t="str">
        <f>IF(A919="","",VLOOKUP(A919,'Fixture List Individual Files'!$B$14:$F$63,5,FALSE))</f>
        <v/>
      </c>
      <c r="H919" s="95" t="str">
        <f t="shared" ref="H919:H954" si="113">IF(AND(F919="Yes",Facility_Type="Commercial"),(SFE_Commercial-SFBASE_Commercial)*E919/1000*$J$915,IF(AND(F919="Yes",Facility_Type="Industrial",G919="Non-High Bay"),(SFE_Industrial-SFBASE_Industrial)*E919/1000*$J$915,IF(AND(F919="Yes",Facility_Type="Schools &amp; Government",G919="Non-High Bay"),((SFE_SG-SFBASE_SG)*E919/1000*$J$915),"")))</f>
        <v/>
      </c>
      <c r="I919" s="96" t="str">
        <f t="shared" ref="I919:I954" si="114">IF(AND(F919="Yes",Facility_Type="Commercial"),(SFE_Commercial-SFBASE_Commercial)*E919/1000*$J$914,IF(AND(F919="Yes",Facility_Type="Industrial",G919="Non-High Bay"),(SFE_Industrial-SFBASE_Industrial)*E919/1000*$J$914,IF(AND(F919="Yes",Facility_Type="Schools &amp; Government",G919="Non-High Bay"),((SFE_SG-SFBASE_SG)*E919/1000*$J$914),"")))</f>
        <v/>
      </c>
      <c r="J919" s="96" t="str">
        <f t="shared" ref="J919:J954" si="115">IFERROR(I919*EUL_for_NLC,"")</f>
        <v/>
      </c>
    </row>
    <row r="920" spans="1:10" x14ac:dyDescent="0.3">
      <c r="A920" s="89"/>
      <c r="B920" s="90" t="str">
        <f>IF(A920="","",VLOOKUP(A920,'Fixture List Individual Files'!$B$14:$F$63,2,FALSE))</f>
        <v/>
      </c>
      <c r="C920" s="91"/>
      <c r="D920" s="92" t="str">
        <f>IF(A920="","",VLOOKUP(A920,'Fixture List Individual Files'!$B$14:$F$63,3,FALSE))</f>
        <v/>
      </c>
      <c r="E920" s="92" t="str">
        <f t="shared" ref="E920:E954" si="116">IF(D920="","",C920*D920)</f>
        <v/>
      </c>
      <c r="F920" s="93" t="str">
        <f>IF(A920="","",VLOOKUP(A920,'Fixture List Individual Files'!$B$14:$F$63,4,FALSE))</f>
        <v/>
      </c>
      <c r="G920" s="94" t="str">
        <f>IF(A920="","",VLOOKUP(A920,'Fixture List Individual Files'!$B$14:$F$63,5,FALSE))</f>
        <v/>
      </c>
      <c r="H920" s="95" t="str">
        <f t="shared" si="113"/>
        <v/>
      </c>
      <c r="I920" s="96" t="str">
        <f t="shared" si="114"/>
        <v/>
      </c>
      <c r="J920" s="96" t="str">
        <f t="shared" si="115"/>
        <v/>
      </c>
    </row>
    <row r="921" spans="1:10" x14ac:dyDescent="0.3">
      <c r="A921" s="89"/>
      <c r="B921" s="90" t="str">
        <f>IF(A921="","",VLOOKUP(A921,'Fixture List Individual Files'!$B$14:$F$63,2,FALSE))</f>
        <v/>
      </c>
      <c r="C921" s="91"/>
      <c r="D921" s="92" t="str">
        <f>IF(A921="","",VLOOKUP(A921,'Fixture List Individual Files'!$B$14:$F$63,3,FALSE))</f>
        <v/>
      </c>
      <c r="E921" s="92" t="str">
        <f t="shared" si="116"/>
        <v/>
      </c>
      <c r="F921" s="93" t="str">
        <f>IF(A921="","",VLOOKUP(A921,'Fixture List Individual Files'!$B$14:$F$63,4,FALSE))</f>
        <v/>
      </c>
      <c r="G921" s="94" t="str">
        <f>IF(A921="","",VLOOKUP(A921,'Fixture List Individual Files'!$B$14:$F$63,5,FALSE))</f>
        <v/>
      </c>
      <c r="H921" s="95" t="str">
        <f t="shared" si="113"/>
        <v/>
      </c>
      <c r="I921" s="96" t="str">
        <f t="shared" si="114"/>
        <v/>
      </c>
      <c r="J921" s="96" t="str">
        <f t="shared" si="115"/>
        <v/>
      </c>
    </row>
    <row r="922" spans="1:10" x14ac:dyDescent="0.3">
      <c r="A922" s="89"/>
      <c r="B922" s="90" t="str">
        <f>IF(A922="","",VLOOKUP(A922,'Fixture List Individual Files'!$B$14:$F$63,2,FALSE))</f>
        <v/>
      </c>
      <c r="C922" s="91"/>
      <c r="D922" s="92" t="str">
        <f>IF(A922="","",VLOOKUP(A922,'Fixture List Individual Files'!$B$14:$F$63,3,FALSE))</f>
        <v/>
      </c>
      <c r="E922" s="92" t="str">
        <f t="shared" si="116"/>
        <v/>
      </c>
      <c r="F922" s="93" t="str">
        <f>IF(A922="","",VLOOKUP(A922,'Fixture List Individual Files'!$B$14:$F$63,4,FALSE))</f>
        <v/>
      </c>
      <c r="G922" s="94" t="str">
        <f>IF(A922="","",VLOOKUP(A922,'Fixture List Individual Files'!$B$14:$F$63,5,FALSE))</f>
        <v/>
      </c>
      <c r="H922" s="95" t="str">
        <f t="shared" si="113"/>
        <v/>
      </c>
      <c r="I922" s="96" t="str">
        <f t="shared" si="114"/>
        <v/>
      </c>
      <c r="J922" s="96" t="str">
        <f t="shared" si="115"/>
        <v/>
      </c>
    </row>
    <row r="923" spans="1:10" x14ac:dyDescent="0.3">
      <c r="A923" s="89"/>
      <c r="B923" s="90" t="str">
        <f>IF(A923="","",VLOOKUP(A923,'Fixture List Individual Files'!$B$14:$F$63,2,FALSE))</f>
        <v/>
      </c>
      <c r="C923" s="91"/>
      <c r="D923" s="92" t="str">
        <f>IF(A923="","",VLOOKUP(A923,'Fixture List Individual Files'!$B$14:$F$63,3,FALSE))</f>
        <v/>
      </c>
      <c r="E923" s="92" t="str">
        <f t="shared" si="116"/>
        <v/>
      </c>
      <c r="F923" s="93" t="str">
        <f>IF(A923="","",VLOOKUP(A923,'Fixture List Individual Files'!$B$14:$F$63,4,FALSE))</f>
        <v/>
      </c>
      <c r="G923" s="94" t="str">
        <f>IF(A923="","",VLOOKUP(A923,'Fixture List Individual Files'!$B$14:$F$63,5,FALSE))</f>
        <v/>
      </c>
      <c r="H923" s="95" t="str">
        <f t="shared" si="113"/>
        <v/>
      </c>
      <c r="I923" s="96" t="str">
        <f t="shared" si="114"/>
        <v/>
      </c>
      <c r="J923" s="96" t="str">
        <f t="shared" si="115"/>
        <v/>
      </c>
    </row>
    <row r="924" spans="1:10" x14ac:dyDescent="0.3">
      <c r="A924" s="89"/>
      <c r="B924" s="90" t="str">
        <f>IF(A924="","",VLOOKUP(A924,'Fixture List Individual Files'!$B$14:$F$63,2,FALSE))</f>
        <v/>
      </c>
      <c r="C924" s="91"/>
      <c r="D924" s="92" t="str">
        <f>IF(A924="","",VLOOKUP(A924,'Fixture List Individual Files'!$B$14:$F$63,3,FALSE))</f>
        <v/>
      </c>
      <c r="E924" s="92" t="str">
        <f t="shared" si="116"/>
        <v/>
      </c>
      <c r="F924" s="93" t="str">
        <f>IF(A924="","",VLOOKUP(A924,'Fixture List Individual Files'!$B$14:$F$63,4,FALSE))</f>
        <v/>
      </c>
      <c r="G924" s="94" t="str">
        <f>IF(A924="","",VLOOKUP(A924,'Fixture List Individual Files'!$B$14:$F$63,5,FALSE))</f>
        <v/>
      </c>
      <c r="H924" s="95" t="str">
        <f t="shared" si="113"/>
        <v/>
      </c>
      <c r="I924" s="96" t="str">
        <f t="shared" si="114"/>
        <v/>
      </c>
      <c r="J924" s="96" t="str">
        <f t="shared" si="115"/>
        <v/>
      </c>
    </row>
    <row r="925" spans="1:10" x14ac:dyDescent="0.3">
      <c r="A925" s="89"/>
      <c r="B925" s="90" t="str">
        <f>IF(A925="","",VLOOKUP(A925,'Fixture List Individual Files'!$B$14:$F$63,2,FALSE))</f>
        <v/>
      </c>
      <c r="C925" s="91"/>
      <c r="D925" s="92" t="str">
        <f>IF(A925="","",VLOOKUP(A925,'Fixture List Individual Files'!$B$14:$F$63,3,FALSE))</f>
        <v/>
      </c>
      <c r="E925" s="92" t="str">
        <f t="shared" si="116"/>
        <v/>
      </c>
      <c r="F925" s="93" t="str">
        <f>IF(A925="","",VLOOKUP(A925,'Fixture List Individual Files'!$B$14:$F$63,4,FALSE))</f>
        <v/>
      </c>
      <c r="G925" s="94" t="str">
        <f>IF(A925="","",VLOOKUP(A925,'Fixture List Individual Files'!$B$14:$F$63,5,FALSE))</f>
        <v/>
      </c>
      <c r="H925" s="95" t="str">
        <f t="shared" si="113"/>
        <v/>
      </c>
      <c r="I925" s="96" t="str">
        <f t="shared" si="114"/>
        <v/>
      </c>
      <c r="J925" s="96" t="str">
        <f t="shared" si="115"/>
        <v/>
      </c>
    </row>
    <row r="926" spans="1:10" x14ac:dyDescent="0.3">
      <c r="A926" s="89"/>
      <c r="B926" s="90" t="str">
        <f>IF(A926="","",VLOOKUP(A926,'Fixture List Individual Files'!$B$14:$F$63,2,FALSE))</f>
        <v/>
      </c>
      <c r="C926" s="91"/>
      <c r="D926" s="92" t="str">
        <f>IF(A926="","",VLOOKUP(A926,'Fixture List Individual Files'!$B$14:$F$63,3,FALSE))</f>
        <v/>
      </c>
      <c r="E926" s="92" t="str">
        <f t="shared" si="116"/>
        <v/>
      </c>
      <c r="F926" s="93" t="str">
        <f>IF(A926="","",VLOOKUP(A926,'Fixture List Individual Files'!$B$14:$F$63,4,FALSE))</f>
        <v/>
      </c>
      <c r="G926" s="94" t="str">
        <f>IF(A926="","",VLOOKUP(A926,'Fixture List Individual Files'!$B$14:$F$63,5,FALSE))</f>
        <v/>
      </c>
      <c r="H926" s="95" t="str">
        <f t="shared" si="113"/>
        <v/>
      </c>
      <c r="I926" s="96" t="str">
        <f t="shared" si="114"/>
        <v/>
      </c>
      <c r="J926" s="96" t="str">
        <f t="shared" si="115"/>
        <v/>
      </c>
    </row>
    <row r="927" spans="1:10" x14ac:dyDescent="0.3">
      <c r="A927" s="89"/>
      <c r="B927" s="90" t="str">
        <f>IF(A927="","",VLOOKUP(A927,'Fixture List Individual Files'!$B$14:$F$63,2,FALSE))</f>
        <v/>
      </c>
      <c r="C927" s="91"/>
      <c r="D927" s="92" t="str">
        <f>IF(A927="","",VLOOKUP(A927,'Fixture List Individual Files'!$B$14:$F$63,3,FALSE))</f>
        <v/>
      </c>
      <c r="E927" s="92" t="str">
        <f t="shared" si="116"/>
        <v/>
      </c>
      <c r="F927" s="93" t="str">
        <f>IF(A927="","",VLOOKUP(A927,'Fixture List Individual Files'!$B$14:$F$63,4,FALSE))</f>
        <v/>
      </c>
      <c r="G927" s="94" t="str">
        <f>IF(A927="","",VLOOKUP(A927,'Fixture List Individual Files'!$B$14:$F$63,5,FALSE))</f>
        <v/>
      </c>
      <c r="H927" s="95" t="str">
        <f t="shared" si="113"/>
        <v/>
      </c>
      <c r="I927" s="96" t="str">
        <f t="shared" si="114"/>
        <v/>
      </c>
      <c r="J927" s="96" t="str">
        <f t="shared" si="115"/>
        <v/>
      </c>
    </row>
    <row r="928" spans="1:10" x14ac:dyDescent="0.3">
      <c r="A928" s="89"/>
      <c r="B928" s="90" t="str">
        <f>IF(A928="","",VLOOKUP(A928,'Fixture List Individual Files'!$B$14:$F$63,2,FALSE))</f>
        <v/>
      </c>
      <c r="C928" s="91"/>
      <c r="D928" s="92" t="str">
        <f>IF(A928="","",VLOOKUP(A928,'Fixture List Individual Files'!$B$14:$F$63,3,FALSE))</f>
        <v/>
      </c>
      <c r="E928" s="92" t="str">
        <f t="shared" si="116"/>
        <v/>
      </c>
      <c r="F928" s="93" t="str">
        <f>IF(A928="","",VLOOKUP(A928,'Fixture List Individual Files'!$B$14:$F$63,4,FALSE))</f>
        <v/>
      </c>
      <c r="G928" s="94" t="str">
        <f>IF(A928="","",VLOOKUP(A928,'Fixture List Individual Files'!$B$14:$F$63,5,FALSE))</f>
        <v/>
      </c>
      <c r="H928" s="95" t="str">
        <f t="shared" si="113"/>
        <v/>
      </c>
      <c r="I928" s="96" t="str">
        <f t="shared" si="114"/>
        <v/>
      </c>
      <c r="J928" s="96" t="str">
        <f t="shared" si="115"/>
        <v/>
      </c>
    </row>
    <row r="929" spans="1:10" x14ac:dyDescent="0.3">
      <c r="A929" s="89"/>
      <c r="B929" s="90" t="str">
        <f>IF(A929="","",VLOOKUP(A929,'Fixture List Individual Files'!$B$14:$F$63,2,FALSE))</f>
        <v/>
      </c>
      <c r="C929" s="91"/>
      <c r="D929" s="92" t="str">
        <f>IF(A929="","",VLOOKUP(A929,'Fixture List Individual Files'!$B$14:$F$63,3,FALSE))</f>
        <v/>
      </c>
      <c r="E929" s="92" t="str">
        <f t="shared" si="116"/>
        <v/>
      </c>
      <c r="F929" s="93" t="str">
        <f>IF(A929="","",VLOOKUP(A929,'Fixture List Individual Files'!$B$14:$F$63,4,FALSE))</f>
        <v/>
      </c>
      <c r="G929" s="94" t="str">
        <f>IF(A929="","",VLOOKUP(A929,'Fixture List Individual Files'!$B$14:$F$63,5,FALSE))</f>
        <v/>
      </c>
      <c r="H929" s="95" t="str">
        <f t="shared" si="113"/>
        <v/>
      </c>
      <c r="I929" s="96" t="str">
        <f t="shared" si="114"/>
        <v/>
      </c>
      <c r="J929" s="96" t="str">
        <f t="shared" si="115"/>
        <v/>
      </c>
    </row>
    <row r="930" spans="1:10" x14ac:dyDescent="0.3">
      <c r="A930" s="89"/>
      <c r="B930" s="90" t="str">
        <f>IF(A930="","",VLOOKUP(A930,'Fixture List Individual Files'!$B$14:$F$63,2,FALSE))</f>
        <v/>
      </c>
      <c r="C930" s="91"/>
      <c r="D930" s="92" t="str">
        <f>IF(A930="","",VLOOKUP(A930,'Fixture List Individual Files'!$B$14:$F$63,3,FALSE))</f>
        <v/>
      </c>
      <c r="E930" s="92" t="str">
        <f t="shared" si="116"/>
        <v/>
      </c>
      <c r="F930" s="93" t="str">
        <f>IF(A930="","",VLOOKUP(A930,'Fixture List Individual Files'!$B$14:$F$63,4,FALSE))</f>
        <v/>
      </c>
      <c r="G930" s="94" t="str">
        <f>IF(A930="","",VLOOKUP(A930,'Fixture List Individual Files'!$B$14:$F$63,5,FALSE))</f>
        <v/>
      </c>
      <c r="H930" s="95" t="str">
        <f t="shared" si="113"/>
        <v/>
      </c>
      <c r="I930" s="96" t="str">
        <f t="shared" si="114"/>
        <v/>
      </c>
      <c r="J930" s="96" t="str">
        <f t="shared" si="115"/>
        <v/>
      </c>
    </row>
    <row r="931" spans="1:10" x14ac:dyDescent="0.3">
      <c r="A931" s="89"/>
      <c r="B931" s="90" t="str">
        <f>IF(A931="","",VLOOKUP(A931,'Fixture List Individual Files'!$B$14:$F$63,2,FALSE))</f>
        <v/>
      </c>
      <c r="C931" s="91"/>
      <c r="D931" s="92" t="str">
        <f>IF(A931="","",VLOOKUP(A931,'Fixture List Individual Files'!$B$14:$F$63,3,FALSE))</f>
        <v/>
      </c>
      <c r="E931" s="92" t="str">
        <f t="shared" si="116"/>
        <v/>
      </c>
      <c r="F931" s="93" t="str">
        <f>IF(A931="","",VLOOKUP(A931,'Fixture List Individual Files'!$B$14:$F$63,4,FALSE))</f>
        <v/>
      </c>
      <c r="G931" s="94" t="str">
        <f>IF(A931="","",VLOOKUP(A931,'Fixture List Individual Files'!$B$14:$F$63,5,FALSE))</f>
        <v/>
      </c>
      <c r="H931" s="95" t="str">
        <f t="shared" si="113"/>
        <v/>
      </c>
      <c r="I931" s="96" t="str">
        <f t="shared" si="114"/>
        <v/>
      </c>
      <c r="J931" s="96" t="str">
        <f t="shared" si="115"/>
        <v/>
      </c>
    </row>
    <row r="932" spans="1:10" x14ac:dyDescent="0.3">
      <c r="A932" s="89"/>
      <c r="B932" s="90" t="str">
        <f>IF(A932="","",VLOOKUP(A932,'Fixture List Individual Files'!$B$14:$F$63,2,FALSE))</f>
        <v/>
      </c>
      <c r="C932" s="91"/>
      <c r="D932" s="92" t="str">
        <f>IF(A932="","",VLOOKUP(A932,'Fixture List Individual Files'!$B$14:$F$63,3,FALSE))</f>
        <v/>
      </c>
      <c r="E932" s="92" t="str">
        <f t="shared" si="116"/>
        <v/>
      </c>
      <c r="F932" s="93" t="str">
        <f>IF(A932="","",VLOOKUP(A932,'Fixture List Individual Files'!$B$14:$F$63,4,FALSE))</f>
        <v/>
      </c>
      <c r="G932" s="94" t="str">
        <f>IF(A932="","",VLOOKUP(A932,'Fixture List Individual Files'!$B$14:$F$63,5,FALSE))</f>
        <v/>
      </c>
      <c r="H932" s="95" t="str">
        <f t="shared" si="113"/>
        <v/>
      </c>
      <c r="I932" s="96" t="str">
        <f t="shared" si="114"/>
        <v/>
      </c>
      <c r="J932" s="96" t="str">
        <f t="shared" si="115"/>
        <v/>
      </c>
    </row>
    <row r="933" spans="1:10" x14ac:dyDescent="0.3">
      <c r="A933" s="89"/>
      <c r="B933" s="90" t="str">
        <f>IF(A933="","",VLOOKUP(A933,'Fixture List Individual Files'!$B$14:$F$63,2,FALSE))</f>
        <v/>
      </c>
      <c r="C933" s="91"/>
      <c r="D933" s="92" t="str">
        <f>IF(A933="","",VLOOKUP(A933,'Fixture List Individual Files'!$B$14:$F$63,3,FALSE))</f>
        <v/>
      </c>
      <c r="E933" s="92" t="str">
        <f t="shared" si="116"/>
        <v/>
      </c>
      <c r="F933" s="93" t="str">
        <f>IF(A933="","",VLOOKUP(A933,'Fixture List Individual Files'!$B$14:$F$63,4,FALSE))</f>
        <v/>
      </c>
      <c r="G933" s="94" t="str">
        <f>IF(A933="","",VLOOKUP(A933,'Fixture List Individual Files'!$B$14:$F$63,5,FALSE))</f>
        <v/>
      </c>
      <c r="H933" s="95" t="str">
        <f t="shared" si="113"/>
        <v/>
      </c>
      <c r="I933" s="96" t="str">
        <f t="shared" si="114"/>
        <v/>
      </c>
      <c r="J933" s="96" t="str">
        <f t="shared" si="115"/>
        <v/>
      </c>
    </row>
    <row r="934" spans="1:10" x14ac:dyDescent="0.3">
      <c r="A934" s="89"/>
      <c r="B934" s="90" t="str">
        <f>IF(A934="","",VLOOKUP(A934,'Fixture List Individual Files'!$B$14:$F$63,2,FALSE))</f>
        <v/>
      </c>
      <c r="C934" s="91"/>
      <c r="D934" s="92" t="str">
        <f>IF(A934="","",VLOOKUP(A934,'Fixture List Individual Files'!$B$14:$F$63,3,FALSE))</f>
        <v/>
      </c>
      <c r="E934" s="92" t="str">
        <f t="shared" si="116"/>
        <v/>
      </c>
      <c r="F934" s="93" t="str">
        <f>IF(A934="","",VLOOKUP(A934,'Fixture List Individual Files'!$B$14:$F$63,4,FALSE))</f>
        <v/>
      </c>
      <c r="G934" s="94" t="str">
        <f>IF(A934="","",VLOOKUP(A934,'Fixture List Individual Files'!$B$14:$F$63,5,FALSE))</f>
        <v/>
      </c>
      <c r="H934" s="95" t="str">
        <f t="shared" si="113"/>
        <v/>
      </c>
      <c r="I934" s="96" t="str">
        <f t="shared" si="114"/>
        <v/>
      </c>
      <c r="J934" s="96" t="str">
        <f t="shared" si="115"/>
        <v/>
      </c>
    </row>
    <row r="935" spans="1:10" x14ac:dyDescent="0.3">
      <c r="A935" s="89"/>
      <c r="B935" s="90" t="str">
        <f>IF(A935="","",VLOOKUP(A935,'Fixture List Individual Files'!$B$14:$F$63,2,FALSE))</f>
        <v/>
      </c>
      <c r="C935" s="91"/>
      <c r="D935" s="92" t="str">
        <f>IF(A935="","",VLOOKUP(A935,'Fixture List Individual Files'!$B$14:$F$63,3,FALSE))</f>
        <v/>
      </c>
      <c r="E935" s="92" t="str">
        <f t="shared" si="116"/>
        <v/>
      </c>
      <c r="F935" s="93" t="str">
        <f>IF(A935="","",VLOOKUP(A935,'Fixture List Individual Files'!$B$14:$F$63,4,FALSE))</f>
        <v/>
      </c>
      <c r="G935" s="94" t="str">
        <f>IF(A935="","",VLOOKUP(A935,'Fixture List Individual Files'!$B$14:$F$63,5,FALSE))</f>
        <v/>
      </c>
      <c r="H935" s="95" t="str">
        <f t="shared" si="113"/>
        <v/>
      </c>
      <c r="I935" s="96" t="str">
        <f t="shared" si="114"/>
        <v/>
      </c>
      <c r="J935" s="96" t="str">
        <f t="shared" si="115"/>
        <v/>
      </c>
    </row>
    <row r="936" spans="1:10" x14ac:dyDescent="0.3">
      <c r="A936" s="89"/>
      <c r="B936" s="90" t="str">
        <f>IF(A936="","",VLOOKUP(A936,'Fixture List Individual Files'!$B$14:$F$63,2,FALSE))</f>
        <v/>
      </c>
      <c r="C936" s="91"/>
      <c r="D936" s="92" t="str">
        <f>IF(A936="","",VLOOKUP(A936,'Fixture List Individual Files'!$B$14:$F$63,3,FALSE))</f>
        <v/>
      </c>
      <c r="E936" s="92" t="str">
        <f t="shared" si="116"/>
        <v/>
      </c>
      <c r="F936" s="93" t="str">
        <f>IF(A936="","",VLOOKUP(A936,'Fixture List Individual Files'!$B$14:$F$63,4,FALSE))</f>
        <v/>
      </c>
      <c r="G936" s="94" t="str">
        <f>IF(A936="","",VLOOKUP(A936,'Fixture List Individual Files'!$B$14:$F$63,5,FALSE))</f>
        <v/>
      </c>
      <c r="H936" s="95" t="str">
        <f t="shared" si="113"/>
        <v/>
      </c>
      <c r="I936" s="96" t="str">
        <f t="shared" si="114"/>
        <v/>
      </c>
      <c r="J936" s="96" t="str">
        <f t="shared" si="115"/>
        <v/>
      </c>
    </row>
    <row r="937" spans="1:10" x14ac:dyDescent="0.3">
      <c r="A937" s="89"/>
      <c r="B937" s="90" t="str">
        <f>IF(A937="","",VLOOKUP(A937,'Fixture List Individual Files'!$B$14:$F$63,2,FALSE))</f>
        <v/>
      </c>
      <c r="C937" s="91"/>
      <c r="D937" s="92" t="str">
        <f>IF(A937="","",VLOOKUP(A937,'Fixture List Individual Files'!$B$14:$F$63,3,FALSE))</f>
        <v/>
      </c>
      <c r="E937" s="92" t="str">
        <f t="shared" si="116"/>
        <v/>
      </c>
      <c r="F937" s="93" t="str">
        <f>IF(A937="","",VLOOKUP(A937,'Fixture List Individual Files'!$B$14:$F$63,4,FALSE))</f>
        <v/>
      </c>
      <c r="G937" s="94" t="str">
        <f>IF(A937="","",VLOOKUP(A937,'Fixture List Individual Files'!$B$14:$F$63,5,FALSE))</f>
        <v/>
      </c>
      <c r="H937" s="95" t="str">
        <f t="shared" si="113"/>
        <v/>
      </c>
      <c r="I937" s="96" t="str">
        <f t="shared" si="114"/>
        <v/>
      </c>
      <c r="J937" s="96" t="str">
        <f t="shared" si="115"/>
        <v/>
      </c>
    </row>
    <row r="938" spans="1:10" x14ac:dyDescent="0.3">
      <c r="A938" s="89"/>
      <c r="B938" s="90" t="str">
        <f>IF(A938="","",VLOOKUP(A938,'Fixture List Individual Files'!$B$14:$F$63,2,FALSE))</f>
        <v/>
      </c>
      <c r="C938" s="91"/>
      <c r="D938" s="92" t="str">
        <f>IF(A938="","",VLOOKUP(A938,'Fixture List Individual Files'!$B$14:$F$63,3,FALSE))</f>
        <v/>
      </c>
      <c r="E938" s="92" t="str">
        <f t="shared" si="116"/>
        <v/>
      </c>
      <c r="F938" s="93" t="str">
        <f>IF(A938="","",VLOOKUP(A938,'Fixture List Individual Files'!$B$14:$F$63,4,FALSE))</f>
        <v/>
      </c>
      <c r="G938" s="94" t="str">
        <f>IF(A938="","",VLOOKUP(A938,'Fixture List Individual Files'!$B$14:$F$63,5,FALSE))</f>
        <v/>
      </c>
      <c r="H938" s="95" t="str">
        <f t="shared" si="113"/>
        <v/>
      </c>
      <c r="I938" s="96" t="str">
        <f t="shared" si="114"/>
        <v/>
      </c>
      <c r="J938" s="96" t="str">
        <f t="shared" si="115"/>
        <v/>
      </c>
    </row>
    <row r="939" spans="1:10" x14ac:dyDescent="0.3">
      <c r="A939" s="89"/>
      <c r="B939" s="90" t="str">
        <f>IF(A939="","",VLOOKUP(A939,'Fixture List Individual Files'!$B$14:$F$63,2,FALSE))</f>
        <v/>
      </c>
      <c r="C939" s="91"/>
      <c r="D939" s="92" t="str">
        <f>IF(A939="","",VLOOKUP(A939,'Fixture List Individual Files'!$B$14:$F$63,3,FALSE))</f>
        <v/>
      </c>
      <c r="E939" s="92" t="str">
        <f t="shared" si="116"/>
        <v/>
      </c>
      <c r="F939" s="93" t="str">
        <f>IF(A939="","",VLOOKUP(A939,'Fixture List Individual Files'!$B$14:$F$63,4,FALSE))</f>
        <v/>
      </c>
      <c r="G939" s="94" t="str">
        <f>IF(A939="","",VLOOKUP(A939,'Fixture List Individual Files'!$B$14:$F$63,5,FALSE))</f>
        <v/>
      </c>
      <c r="H939" s="95" t="str">
        <f t="shared" si="113"/>
        <v/>
      </c>
      <c r="I939" s="96" t="str">
        <f t="shared" si="114"/>
        <v/>
      </c>
      <c r="J939" s="96" t="str">
        <f t="shared" si="115"/>
        <v/>
      </c>
    </row>
    <row r="940" spans="1:10" x14ac:dyDescent="0.3">
      <c r="A940" s="89"/>
      <c r="B940" s="90" t="str">
        <f>IF(A940="","",VLOOKUP(A940,'Fixture List Individual Files'!$B$14:$F$63,2,FALSE))</f>
        <v/>
      </c>
      <c r="C940" s="91"/>
      <c r="D940" s="92" t="str">
        <f>IF(A940="","",VLOOKUP(A940,'Fixture List Individual Files'!$B$14:$F$63,3,FALSE))</f>
        <v/>
      </c>
      <c r="E940" s="92" t="str">
        <f t="shared" si="116"/>
        <v/>
      </c>
      <c r="F940" s="93" t="str">
        <f>IF(A940="","",VLOOKUP(A940,'Fixture List Individual Files'!$B$14:$F$63,4,FALSE))</f>
        <v/>
      </c>
      <c r="G940" s="94" t="str">
        <f>IF(A940="","",VLOOKUP(A940,'Fixture List Individual Files'!$B$14:$F$63,5,FALSE))</f>
        <v/>
      </c>
      <c r="H940" s="95" t="str">
        <f t="shared" si="113"/>
        <v/>
      </c>
      <c r="I940" s="96" t="str">
        <f t="shared" si="114"/>
        <v/>
      </c>
      <c r="J940" s="96" t="str">
        <f t="shared" si="115"/>
        <v/>
      </c>
    </row>
    <row r="941" spans="1:10" x14ac:dyDescent="0.3">
      <c r="A941" s="89"/>
      <c r="B941" s="90" t="str">
        <f>IF(A941="","",VLOOKUP(A941,'Fixture List Individual Files'!$B$14:$F$63,2,FALSE))</f>
        <v/>
      </c>
      <c r="C941" s="91"/>
      <c r="D941" s="92" t="str">
        <f>IF(A941="","",VLOOKUP(A941,'Fixture List Individual Files'!$B$14:$F$63,3,FALSE))</f>
        <v/>
      </c>
      <c r="E941" s="92" t="str">
        <f t="shared" si="116"/>
        <v/>
      </c>
      <c r="F941" s="93" t="str">
        <f>IF(A941="","",VLOOKUP(A941,'Fixture List Individual Files'!$B$14:$F$63,4,FALSE))</f>
        <v/>
      </c>
      <c r="G941" s="94" t="str">
        <f>IF(A941="","",VLOOKUP(A941,'Fixture List Individual Files'!$B$14:$F$63,5,FALSE))</f>
        <v/>
      </c>
      <c r="H941" s="95" t="str">
        <f t="shared" si="113"/>
        <v/>
      </c>
      <c r="I941" s="96" t="str">
        <f t="shared" si="114"/>
        <v/>
      </c>
      <c r="J941" s="96" t="str">
        <f t="shared" si="115"/>
        <v/>
      </c>
    </row>
    <row r="942" spans="1:10" x14ac:dyDescent="0.3">
      <c r="A942" s="89"/>
      <c r="B942" s="90" t="str">
        <f>IF(A942="","",VLOOKUP(A942,'Fixture List Individual Files'!$B$14:$F$63,2,FALSE))</f>
        <v/>
      </c>
      <c r="C942" s="91"/>
      <c r="D942" s="92" t="str">
        <f>IF(A942="","",VLOOKUP(A942,'Fixture List Individual Files'!$B$14:$F$63,3,FALSE))</f>
        <v/>
      </c>
      <c r="E942" s="92" t="str">
        <f t="shared" si="116"/>
        <v/>
      </c>
      <c r="F942" s="93" t="str">
        <f>IF(A942="","",VLOOKUP(A942,'Fixture List Individual Files'!$B$14:$F$63,4,FALSE))</f>
        <v/>
      </c>
      <c r="G942" s="94" t="str">
        <f>IF(A942="","",VLOOKUP(A942,'Fixture List Individual Files'!$B$14:$F$63,5,FALSE))</f>
        <v/>
      </c>
      <c r="H942" s="95" t="str">
        <f t="shared" si="113"/>
        <v/>
      </c>
      <c r="I942" s="96" t="str">
        <f t="shared" si="114"/>
        <v/>
      </c>
      <c r="J942" s="96" t="str">
        <f t="shared" si="115"/>
        <v/>
      </c>
    </row>
    <row r="943" spans="1:10" x14ac:dyDescent="0.3">
      <c r="A943" s="89"/>
      <c r="B943" s="90" t="str">
        <f>IF(A943="","",VLOOKUP(A943,'Fixture List Individual Files'!$B$14:$F$63,2,FALSE))</f>
        <v/>
      </c>
      <c r="C943" s="91"/>
      <c r="D943" s="92" t="str">
        <f>IF(A943="","",VLOOKUP(A943,'Fixture List Individual Files'!$B$14:$F$63,3,FALSE))</f>
        <v/>
      </c>
      <c r="E943" s="92" t="str">
        <f t="shared" si="116"/>
        <v/>
      </c>
      <c r="F943" s="93" t="str">
        <f>IF(A943="","",VLOOKUP(A943,'Fixture List Individual Files'!$B$14:$F$63,4,FALSE))</f>
        <v/>
      </c>
      <c r="G943" s="94" t="str">
        <f>IF(A943="","",VLOOKUP(A943,'Fixture List Individual Files'!$B$14:$F$63,5,FALSE))</f>
        <v/>
      </c>
      <c r="H943" s="95" t="str">
        <f t="shared" si="113"/>
        <v/>
      </c>
      <c r="I943" s="96" t="str">
        <f t="shared" si="114"/>
        <v/>
      </c>
      <c r="J943" s="96" t="str">
        <f t="shared" si="115"/>
        <v/>
      </c>
    </row>
    <row r="944" spans="1:10" x14ac:dyDescent="0.3">
      <c r="A944" s="89"/>
      <c r="B944" s="90" t="str">
        <f>IF(A944="","",VLOOKUP(A944,'Fixture List Individual Files'!$B$14:$F$63,2,FALSE))</f>
        <v/>
      </c>
      <c r="C944" s="91"/>
      <c r="D944" s="92" t="str">
        <f>IF(A944="","",VLOOKUP(A944,'Fixture List Individual Files'!$B$14:$F$63,3,FALSE))</f>
        <v/>
      </c>
      <c r="E944" s="92" t="str">
        <f t="shared" si="116"/>
        <v/>
      </c>
      <c r="F944" s="93" t="str">
        <f>IF(A944="","",VLOOKUP(A944,'Fixture List Individual Files'!$B$14:$F$63,4,FALSE))</f>
        <v/>
      </c>
      <c r="G944" s="94" t="str">
        <f>IF(A944="","",VLOOKUP(A944,'Fixture List Individual Files'!$B$14:$F$63,5,FALSE))</f>
        <v/>
      </c>
      <c r="H944" s="95" t="str">
        <f t="shared" si="113"/>
        <v/>
      </c>
      <c r="I944" s="96" t="str">
        <f t="shared" si="114"/>
        <v/>
      </c>
      <c r="J944" s="96" t="str">
        <f t="shared" si="115"/>
        <v/>
      </c>
    </row>
    <row r="945" spans="1:10" x14ac:dyDescent="0.3">
      <c r="A945" s="89"/>
      <c r="B945" s="90" t="str">
        <f>IF(A945="","",VLOOKUP(A945,'Fixture List Individual Files'!$B$14:$F$63,2,FALSE))</f>
        <v/>
      </c>
      <c r="C945" s="91"/>
      <c r="D945" s="92" t="str">
        <f>IF(A945="","",VLOOKUP(A945,'Fixture List Individual Files'!$B$14:$F$63,3,FALSE))</f>
        <v/>
      </c>
      <c r="E945" s="92" t="str">
        <f t="shared" si="116"/>
        <v/>
      </c>
      <c r="F945" s="93" t="str">
        <f>IF(A945="","",VLOOKUP(A945,'Fixture List Individual Files'!$B$14:$F$63,4,FALSE))</f>
        <v/>
      </c>
      <c r="G945" s="94" t="str">
        <f>IF(A945="","",VLOOKUP(A945,'Fixture List Individual Files'!$B$14:$F$63,5,FALSE))</f>
        <v/>
      </c>
      <c r="H945" s="95" t="str">
        <f t="shared" si="113"/>
        <v/>
      </c>
      <c r="I945" s="96" t="str">
        <f t="shared" si="114"/>
        <v/>
      </c>
      <c r="J945" s="96" t="str">
        <f t="shared" si="115"/>
        <v/>
      </c>
    </row>
    <row r="946" spans="1:10" x14ac:dyDescent="0.3">
      <c r="A946" s="89"/>
      <c r="B946" s="90" t="str">
        <f>IF(A946="","",VLOOKUP(A946,'Fixture List Individual Files'!$B$14:$F$63,2,FALSE))</f>
        <v/>
      </c>
      <c r="C946" s="91"/>
      <c r="D946" s="92" t="str">
        <f>IF(A946="","",VLOOKUP(A946,'Fixture List Individual Files'!$B$14:$F$63,3,FALSE))</f>
        <v/>
      </c>
      <c r="E946" s="92" t="str">
        <f t="shared" si="116"/>
        <v/>
      </c>
      <c r="F946" s="93" t="str">
        <f>IF(A946="","",VLOOKUP(A946,'Fixture List Individual Files'!$B$14:$F$63,4,FALSE))</f>
        <v/>
      </c>
      <c r="G946" s="94" t="str">
        <f>IF(A946="","",VLOOKUP(A946,'Fixture List Individual Files'!$B$14:$F$63,5,FALSE))</f>
        <v/>
      </c>
      <c r="H946" s="95" t="str">
        <f t="shared" si="113"/>
        <v/>
      </c>
      <c r="I946" s="96" t="str">
        <f t="shared" si="114"/>
        <v/>
      </c>
      <c r="J946" s="96" t="str">
        <f t="shared" si="115"/>
        <v/>
      </c>
    </row>
    <row r="947" spans="1:10" x14ac:dyDescent="0.3">
      <c r="A947" s="89"/>
      <c r="B947" s="90" t="str">
        <f>IF(A947="","",VLOOKUP(A947,'Fixture List Individual Files'!$B$14:$F$63,2,FALSE))</f>
        <v/>
      </c>
      <c r="C947" s="91"/>
      <c r="D947" s="92" t="str">
        <f>IF(A947="","",VLOOKUP(A947,'Fixture List Individual Files'!$B$14:$F$63,3,FALSE))</f>
        <v/>
      </c>
      <c r="E947" s="92" t="str">
        <f t="shared" si="116"/>
        <v/>
      </c>
      <c r="F947" s="93" t="str">
        <f>IF(A947="","",VLOOKUP(A947,'Fixture List Individual Files'!$B$14:$F$63,4,FALSE))</f>
        <v/>
      </c>
      <c r="G947" s="94" t="str">
        <f>IF(A947="","",VLOOKUP(A947,'Fixture List Individual Files'!$B$14:$F$63,5,FALSE))</f>
        <v/>
      </c>
      <c r="H947" s="95" t="str">
        <f t="shared" si="113"/>
        <v/>
      </c>
      <c r="I947" s="96" t="str">
        <f t="shared" si="114"/>
        <v/>
      </c>
      <c r="J947" s="96" t="str">
        <f t="shared" si="115"/>
        <v/>
      </c>
    </row>
    <row r="948" spans="1:10" x14ac:dyDescent="0.3">
      <c r="A948" s="89"/>
      <c r="B948" s="90" t="str">
        <f>IF(A948="","",VLOOKUP(A948,'Fixture List Individual Files'!$B$14:$F$63,2,FALSE))</f>
        <v/>
      </c>
      <c r="C948" s="91"/>
      <c r="D948" s="92" t="str">
        <f>IF(A948="","",VLOOKUP(A948,'Fixture List Individual Files'!$B$14:$F$63,3,FALSE))</f>
        <v/>
      </c>
      <c r="E948" s="92" t="str">
        <f t="shared" si="116"/>
        <v/>
      </c>
      <c r="F948" s="93" t="str">
        <f>IF(A948="","",VLOOKUP(A948,'Fixture List Individual Files'!$B$14:$F$63,4,FALSE))</f>
        <v/>
      </c>
      <c r="G948" s="94" t="str">
        <f>IF(A948="","",VLOOKUP(A948,'Fixture List Individual Files'!$B$14:$F$63,5,FALSE))</f>
        <v/>
      </c>
      <c r="H948" s="95" t="str">
        <f t="shared" si="113"/>
        <v/>
      </c>
      <c r="I948" s="96" t="str">
        <f t="shared" si="114"/>
        <v/>
      </c>
      <c r="J948" s="96" t="str">
        <f t="shared" si="115"/>
        <v/>
      </c>
    </row>
    <row r="949" spans="1:10" x14ac:dyDescent="0.3">
      <c r="A949" s="89"/>
      <c r="B949" s="90" t="str">
        <f>IF(A949="","",VLOOKUP(A949,'Fixture List Individual Files'!$B$14:$F$63,2,FALSE))</f>
        <v/>
      </c>
      <c r="C949" s="91"/>
      <c r="D949" s="92" t="str">
        <f>IF(A949="","",VLOOKUP(A949,'Fixture List Individual Files'!$B$14:$F$63,3,FALSE))</f>
        <v/>
      </c>
      <c r="E949" s="92" t="str">
        <f t="shared" si="116"/>
        <v/>
      </c>
      <c r="F949" s="93" t="str">
        <f>IF(A949="","",VLOOKUP(A949,'Fixture List Individual Files'!$B$14:$F$63,4,FALSE))</f>
        <v/>
      </c>
      <c r="G949" s="94" t="str">
        <f>IF(A949="","",VLOOKUP(A949,'Fixture List Individual Files'!$B$14:$F$63,5,FALSE))</f>
        <v/>
      </c>
      <c r="H949" s="95" t="str">
        <f t="shared" si="113"/>
        <v/>
      </c>
      <c r="I949" s="96" t="str">
        <f t="shared" si="114"/>
        <v/>
      </c>
      <c r="J949" s="96" t="str">
        <f t="shared" si="115"/>
        <v/>
      </c>
    </row>
    <row r="950" spans="1:10" x14ac:dyDescent="0.3">
      <c r="A950" s="89"/>
      <c r="B950" s="90" t="str">
        <f>IF(A950="","",VLOOKUP(A950,'Fixture List Individual Files'!$B$14:$F$63,2,FALSE))</f>
        <v/>
      </c>
      <c r="C950" s="91"/>
      <c r="D950" s="92" t="str">
        <f>IF(A950="","",VLOOKUP(A950,'Fixture List Individual Files'!$B$14:$F$63,3,FALSE))</f>
        <v/>
      </c>
      <c r="E950" s="92" t="str">
        <f t="shared" si="116"/>
        <v/>
      </c>
      <c r="F950" s="93" t="str">
        <f>IF(A950="","",VLOOKUP(A950,'Fixture List Individual Files'!$B$14:$F$63,4,FALSE))</f>
        <v/>
      </c>
      <c r="G950" s="94" t="str">
        <f>IF(A950="","",VLOOKUP(A950,'Fixture List Individual Files'!$B$14:$F$63,5,FALSE))</f>
        <v/>
      </c>
      <c r="H950" s="95" t="str">
        <f t="shared" si="113"/>
        <v/>
      </c>
      <c r="I950" s="96" t="str">
        <f t="shared" si="114"/>
        <v/>
      </c>
      <c r="J950" s="96" t="str">
        <f t="shared" si="115"/>
        <v/>
      </c>
    </row>
    <row r="951" spans="1:10" x14ac:dyDescent="0.3">
      <c r="A951" s="89"/>
      <c r="B951" s="90" t="str">
        <f>IF(A951="","",VLOOKUP(A951,'Fixture List Individual Files'!$B$14:$F$63,2,FALSE))</f>
        <v/>
      </c>
      <c r="C951" s="91"/>
      <c r="D951" s="92" t="str">
        <f>IF(A951="","",VLOOKUP(A951,'Fixture List Individual Files'!$B$14:$F$63,3,FALSE))</f>
        <v/>
      </c>
      <c r="E951" s="92" t="str">
        <f t="shared" si="116"/>
        <v/>
      </c>
      <c r="F951" s="93" t="str">
        <f>IF(A951="","",VLOOKUP(A951,'Fixture List Individual Files'!$B$14:$F$63,4,FALSE))</f>
        <v/>
      </c>
      <c r="G951" s="94" t="str">
        <f>IF(A951="","",VLOOKUP(A951,'Fixture List Individual Files'!$B$14:$F$63,5,FALSE))</f>
        <v/>
      </c>
      <c r="H951" s="95" t="str">
        <f t="shared" si="113"/>
        <v/>
      </c>
      <c r="I951" s="96" t="str">
        <f t="shared" si="114"/>
        <v/>
      </c>
      <c r="J951" s="96" t="str">
        <f t="shared" si="115"/>
        <v/>
      </c>
    </row>
    <row r="952" spans="1:10" x14ac:dyDescent="0.3">
      <c r="A952" s="89"/>
      <c r="B952" s="90" t="str">
        <f>IF(A952="","",VLOOKUP(A952,'Fixture List Individual Files'!$B$14:$F$63,2,FALSE))</f>
        <v/>
      </c>
      <c r="C952" s="97"/>
      <c r="D952" s="92" t="str">
        <f>IF(A952="","",VLOOKUP(A952,'Fixture List Individual Files'!$B$14:$F$63,3,FALSE))</f>
        <v/>
      </c>
      <c r="E952" s="92" t="str">
        <f t="shared" si="116"/>
        <v/>
      </c>
      <c r="F952" s="93" t="str">
        <f>IF(A952="","",VLOOKUP(A952,'Fixture List Individual Files'!$B$14:$F$63,4,FALSE))</f>
        <v/>
      </c>
      <c r="G952" s="94" t="str">
        <f>IF(A952="","",VLOOKUP(A952,'Fixture List Individual Files'!$B$14:$F$63,5,FALSE))</f>
        <v/>
      </c>
      <c r="H952" s="95" t="str">
        <f t="shared" si="113"/>
        <v/>
      </c>
      <c r="I952" s="96" t="str">
        <f t="shared" si="114"/>
        <v/>
      </c>
      <c r="J952" s="96" t="str">
        <f t="shared" si="115"/>
        <v/>
      </c>
    </row>
    <row r="953" spans="1:10" x14ac:dyDescent="0.3">
      <c r="A953" s="89"/>
      <c r="B953" s="90" t="str">
        <f>IF(A953="","",VLOOKUP(A953,'Fixture List Individual Files'!$B$14:$F$63,2,FALSE))</f>
        <v/>
      </c>
      <c r="C953" s="98"/>
      <c r="D953" s="92" t="str">
        <f>IF(A953="","",VLOOKUP(A953,'Fixture List Individual Files'!$B$14:$F$63,3,FALSE))</f>
        <v/>
      </c>
      <c r="E953" s="92" t="str">
        <f t="shared" si="116"/>
        <v/>
      </c>
      <c r="F953" s="93" t="str">
        <f>IF(A953="","",VLOOKUP(A953,'Fixture List Individual Files'!$B$14:$F$63,4,FALSE))</f>
        <v/>
      </c>
      <c r="G953" s="94" t="str">
        <f>IF(A953="","",VLOOKUP(A953,'Fixture List Individual Files'!$B$14:$F$63,5,FALSE))</f>
        <v/>
      </c>
      <c r="H953" s="95" t="str">
        <f t="shared" si="113"/>
        <v/>
      </c>
      <c r="I953" s="96" t="str">
        <f t="shared" si="114"/>
        <v/>
      </c>
      <c r="J953" s="96" t="str">
        <f t="shared" si="115"/>
        <v/>
      </c>
    </row>
    <row r="954" spans="1:10" x14ac:dyDescent="0.3">
      <c r="A954" s="89"/>
      <c r="B954" s="90" t="str">
        <f>IF(A954="","",VLOOKUP(A954,'Fixture List Individual Files'!$B$14:$F$63,2,FALSE))</f>
        <v/>
      </c>
      <c r="C954" s="98"/>
      <c r="D954" s="92" t="str">
        <f>IF(A954="","",VLOOKUP(A954,'Fixture List Individual Files'!$B$14:$F$63,3,FALSE))</f>
        <v/>
      </c>
      <c r="E954" s="92" t="str">
        <f t="shared" si="116"/>
        <v/>
      </c>
      <c r="F954" s="93" t="str">
        <f>IF(A954="","",VLOOKUP(A954,'Fixture List Individual Files'!$B$14:$F$63,4,FALSE))</f>
        <v/>
      </c>
      <c r="G954" s="94" t="str">
        <f>IF(A954="","",VLOOKUP(A954,'Fixture List Individual Files'!$B$14:$F$63,5,FALSE))</f>
        <v/>
      </c>
      <c r="H954" s="95" t="str">
        <f t="shared" si="113"/>
        <v/>
      </c>
      <c r="I954" s="96" t="str">
        <f t="shared" si="114"/>
        <v/>
      </c>
      <c r="J954" s="96" t="str">
        <f t="shared" si="115"/>
        <v/>
      </c>
    </row>
    <row r="955" spans="1:10" x14ac:dyDescent="0.3">
      <c r="A955" s="90"/>
      <c r="B955" s="292" t="s">
        <v>299</v>
      </c>
      <c r="C955" s="293">
        <f>SUM(C919:C954)</f>
        <v>0</v>
      </c>
      <c r="D955" s="293"/>
      <c r="E955" s="293">
        <f>SUM(E919:E954)</f>
        <v>0</v>
      </c>
      <c r="F955" s="290">
        <f>SUMIF(F919:F954,"Yes",E919:E954)</f>
        <v>0</v>
      </c>
      <c r="G955" s="217"/>
      <c r="H955" s="289">
        <f>SUM(H919:H954)</f>
        <v>0</v>
      </c>
      <c r="I955" s="290">
        <f t="shared" ref="I955:J955" si="117">SUM(I919:I954)</f>
        <v>0</v>
      </c>
      <c r="J955" s="290">
        <f t="shared" si="117"/>
        <v>0</v>
      </c>
    </row>
    <row r="957" spans="1:10" x14ac:dyDescent="0.3">
      <c r="A957" s="400" t="s">
        <v>117</v>
      </c>
      <c r="B957" s="400"/>
      <c r="C957" s="400"/>
      <c r="D957" s="400"/>
      <c r="E957" s="400"/>
      <c r="F957" s="103" t="s">
        <v>287</v>
      </c>
      <c r="G957" s="104"/>
      <c r="H957" s="102"/>
      <c r="I957" s="102"/>
      <c r="J957" s="105" t="e">
        <f>IF(VLOOKUP(A957,'Start Here!'!$N$46:$Q$70,4,FALSE)=0,VLOOKUP(Facility_Type,Admin_Lists!$A$63:$B$66,2,FALSE),VLOOKUP(A957,'Start Here!'!$N$46:$Q$70,4,FALSE))</f>
        <v>#N/A</v>
      </c>
    </row>
    <row r="958" spans="1:10" ht="17.25" thickBot="1" x14ac:dyDescent="0.35">
      <c r="A958" s="106" t="s">
        <v>288</v>
      </c>
      <c r="B958" s="107" t="s">
        <v>57</v>
      </c>
      <c r="C958" s="108"/>
      <c r="D958" s="109"/>
      <c r="E958" s="109">
        <f>IFERROR(VLOOKUP(B958,Admin_Lists!$A$9:$B$49,2,FALSE),"")</f>
        <v>0</v>
      </c>
      <c r="F958" s="110" t="s">
        <v>289</v>
      </c>
      <c r="G958" s="122"/>
      <c r="H958" s="111"/>
      <c r="I958" s="111"/>
      <c r="J958" s="112">
        <f>VLOOKUP(A957,'Start Here!'!$N$46:$O$70,2,FALSE)</f>
        <v>0</v>
      </c>
    </row>
    <row r="959" spans="1:10" ht="17.25" x14ac:dyDescent="0.3">
      <c r="A959" s="113"/>
      <c r="B959" s="401" t="str">
        <f>"Area Description: "&amp;'Sq. Ft. Area Individual Files'!D924</f>
        <v xml:space="preserve">Area Description: </v>
      </c>
      <c r="C959" s="401"/>
      <c r="D959" s="401"/>
      <c r="E959" s="401"/>
      <c r="F959" s="120" t="s">
        <v>290</v>
      </c>
      <c r="G959" s="114">
        <f>'Sq. Ft. Area Individual Files'!C925</f>
        <v>0</v>
      </c>
    </row>
    <row r="960" spans="1:10" x14ac:dyDescent="0.3">
      <c r="A960" s="397" t="s">
        <v>260</v>
      </c>
      <c r="B960" s="395" t="s">
        <v>268</v>
      </c>
      <c r="C960" s="395" t="s">
        <v>269</v>
      </c>
      <c r="D960" s="395" t="s">
        <v>262</v>
      </c>
      <c r="E960" s="395" t="s">
        <v>291</v>
      </c>
      <c r="F960" s="395" t="s">
        <v>292</v>
      </c>
      <c r="G960" s="397" t="s">
        <v>264</v>
      </c>
      <c r="H960" s="399" t="s">
        <v>293</v>
      </c>
      <c r="I960" s="399"/>
      <c r="J960" s="399"/>
    </row>
    <row r="961" spans="1:10" ht="25.5" x14ac:dyDescent="0.3">
      <c r="A961" s="398"/>
      <c r="B961" s="396"/>
      <c r="C961" s="396"/>
      <c r="D961" s="396"/>
      <c r="E961" s="396"/>
      <c r="F961" s="396"/>
      <c r="G961" s="398"/>
      <c r="H961" s="118" t="s">
        <v>294</v>
      </c>
      <c r="I961" s="118" t="s">
        <v>295</v>
      </c>
      <c r="J961" s="118" t="s">
        <v>296</v>
      </c>
    </row>
    <row r="962" spans="1:10" x14ac:dyDescent="0.3">
      <c r="A962" s="89"/>
      <c r="B962" s="90" t="str">
        <f>IF(A962="","",VLOOKUP(A962,'Fixture List Individual Files'!$B$14:$F$63,2,FALSE))</f>
        <v/>
      </c>
      <c r="C962" s="91"/>
      <c r="D962" s="92" t="str">
        <f>IF(A962="","",VLOOKUP(A962,'Fixture List Individual Files'!$B$14:$F$63,3,FALSE))</f>
        <v/>
      </c>
      <c r="E962" s="92" t="str">
        <f>IF(D962="","",C962*D962)</f>
        <v/>
      </c>
      <c r="F962" s="93" t="str">
        <f>IF(A962="","",VLOOKUP(A962,'Fixture List Individual Files'!$B$14:$F$63,4,FALSE))</f>
        <v/>
      </c>
      <c r="G962" s="94" t="str">
        <f>IF(A962="","",VLOOKUP(A962,'Fixture List Individual Files'!$B$14:$F$63,5,FALSE))</f>
        <v/>
      </c>
      <c r="H962" s="95" t="str">
        <f t="shared" ref="H962:H997" si="118">IF(AND(F962="Yes",Facility_Type="Commercial"),(SFE_Commercial-SFBASE_Commercial)*E962/1000*$J$958,IF(AND(F962="Yes",Facility_Type="Industrial",G962="Non-High Bay"),(SFE_Industrial-SFBASE_Industrial)*E962/1000*$J$958,IF(AND(F962="Yes",Facility_Type="Schools &amp; Government",G962="Non-High Bay"),((SFE_SG-SFBASE_SG)*E962/1000*$J$958),"")))</f>
        <v/>
      </c>
      <c r="I962" s="96" t="str">
        <f t="shared" ref="I962:I997" si="119">IF(AND(F962="Yes",Facility_Type="Commercial"),(SFE_Commercial-SFBASE_Commercial)*E962/1000*$J$957,IF(AND(F962="Yes",Facility_Type="Industrial",G962="Non-High Bay"),(SFE_Industrial-SFBASE_Industrial)*E962/1000*$J$957,IF(AND(F962="Yes",Facility_Type="Schools &amp; Government",G962="Non-High Bay"),((SFE_SG-SFBASE_SG)*E962/1000*$J$957),"")))</f>
        <v/>
      </c>
      <c r="J962" s="96" t="str">
        <f t="shared" ref="J962:J997" si="120">IFERROR(I962*EUL_for_NLC,"")</f>
        <v/>
      </c>
    </row>
    <row r="963" spans="1:10" x14ac:dyDescent="0.3">
      <c r="A963" s="89"/>
      <c r="B963" s="90" t="str">
        <f>IF(A963="","",VLOOKUP(A963,'Fixture List Individual Files'!$B$14:$F$63,2,FALSE))</f>
        <v/>
      </c>
      <c r="C963" s="91"/>
      <c r="D963" s="92" t="str">
        <f>IF(A963="","",VLOOKUP(A963,'Fixture List Individual Files'!$B$14:$F$63,3,FALSE))</f>
        <v/>
      </c>
      <c r="E963" s="92" t="str">
        <f t="shared" ref="E963:E997" si="121">IF(D963="","",C963*D963)</f>
        <v/>
      </c>
      <c r="F963" s="93" t="str">
        <f>IF(A963="","",VLOOKUP(A963,'Fixture List Individual Files'!$B$14:$F$63,4,FALSE))</f>
        <v/>
      </c>
      <c r="G963" s="94" t="str">
        <f>IF(A963="","",VLOOKUP(A963,'Fixture List Individual Files'!$B$14:$F$63,5,FALSE))</f>
        <v/>
      </c>
      <c r="H963" s="95" t="str">
        <f t="shared" si="118"/>
        <v/>
      </c>
      <c r="I963" s="96" t="str">
        <f t="shared" si="119"/>
        <v/>
      </c>
      <c r="J963" s="96" t="str">
        <f t="shared" si="120"/>
        <v/>
      </c>
    </row>
    <row r="964" spans="1:10" x14ac:dyDescent="0.3">
      <c r="A964" s="89"/>
      <c r="B964" s="90" t="str">
        <f>IF(A964="","",VLOOKUP(A964,'Fixture List Individual Files'!$B$14:$F$63,2,FALSE))</f>
        <v/>
      </c>
      <c r="C964" s="91"/>
      <c r="D964" s="92" t="str">
        <f>IF(A964="","",VLOOKUP(A964,'Fixture List Individual Files'!$B$14:$F$63,3,FALSE))</f>
        <v/>
      </c>
      <c r="E964" s="92" t="str">
        <f t="shared" si="121"/>
        <v/>
      </c>
      <c r="F964" s="93" t="str">
        <f>IF(A964="","",VLOOKUP(A964,'Fixture List Individual Files'!$B$14:$F$63,4,FALSE))</f>
        <v/>
      </c>
      <c r="G964" s="94" t="str">
        <f>IF(A964="","",VLOOKUP(A964,'Fixture List Individual Files'!$B$14:$F$63,5,FALSE))</f>
        <v/>
      </c>
      <c r="H964" s="95" t="str">
        <f t="shared" si="118"/>
        <v/>
      </c>
      <c r="I964" s="96" t="str">
        <f t="shared" si="119"/>
        <v/>
      </c>
      <c r="J964" s="96" t="str">
        <f t="shared" si="120"/>
        <v/>
      </c>
    </row>
    <row r="965" spans="1:10" x14ac:dyDescent="0.3">
      <c r="A965" s="89"/>
      <c r="B965" s="90" t="str">
        <f>IF(A965="","",VLOOKUP(A965,'Fixture List Individual Files'!$B$14:$F$63,2,FALSE))</f>
        <v/>
      </c>
      <c r="C965" s="91"/>
      <c r="D965" s="92" t="str">
        <f>IF(A965="","",VLOOKUP(A965,'Fixture List Individual Files'!$B$14:$F$63,3,FALSE))</f>
        <v/>
      </c>
      <c r="E965" s="92" t="str">
        <f t="shared" si="121"/>
        <v/>
      </c>
      <c r="F965" s="93" t="str">
        <f>IF(A965="","",VLOOKUP(A965,'Fixture List Individual Files'!$B$14:$F$63,4,FALSE))</f>
        <v/>
      </c>
      <c r="G965" s="94" t="str">
        <f>IF(A965="","",VLOOKUP(A965,'Fixture List Individual Files'!$B$14:$F$63,5,FALSE))</f>
        <v/>
      </c>
      <c r="H965" s="95" t="str">
        <f t="shared" si="118"/>
        <v/>
      </c>
      <c r="I965" s="96" t="str">
        <f t="shared" si="119"/>
        <v/>
      </c>
      <c r="J965" s="96" t="str">
        <f t="shared" si="120"/>
        <v/>
      </c>
    </row>
    <row r="966" spans="1:10" x14ac:dyDescent="0.3">
      <c r="A966" s="89"/>
      <c r="B966" s="90" t="str">
        <f>IF(A966="","",VLOOKUP(A966,'Fixture List Individual Files'!$B$14:$F$63,2,FALSE))</f>
        <v/>
      </c>
      <c r="C966" s="91"/>
      <c r="D966" s="92" t="str">
        <f>IF(A966="","",VLOOKUP(A966,'Fixture List Individual Files'!$B$14:$F$63,3,FALSE))</f>
        <v/>
      </c>
      <c r="E966" s="92" t="str">
        <f t="shared" si="121"/>
        <v/>
      </c>
      <c r="F966" s="93" t="str">
        <f>IF(A966="","",VLOOKUP(A966,'Fixture List Individual Files'!$B$14:$F$63,4,FALSE))</f>
        <v/>
      </c>
      <c r="G966" s="94" t="str">
        <f>IF(A966="","",VLOOKUP(A966,'Fixture List Individual Files'!$B$14:$F$63,5,FALSE))</f>
        <v/>
      </c>
      <c r="H966" s="95" t="str">
        <f t="shared" si="118"/>
        <v/>
      </c>
      <c r="I966" s="96" t="str">
        <f t="shared" si="119"/>
        <v/>
      </c>
      <c r="J966" s="96" t="str">
        <f t="shared" si="120"/>
        <v/>
      </c>
    </row>
    <row r="967" spans="1:10" x14ac:dyDescent="0.3">
      <c r="A967" s="89"/>
      <c r="B967" s="90" t="str">
        <f>IF(A967="","",VLOOKUP(A967,'Fixture List Individual Files'!$B$14:$F$63,2,FALSE))</f>
        <v/>
      </c>
      <c r="C967" s="91"/>
      <c r="D967" s="92" t="str">
        <f>IF(A967="","",VLOOKUP(A967,'Fixture List Individual Files'!$B$14:$F$63,3,FALSE))</f>
        <v/>
      </c>
      <c r="E967" s="92" t="str">
        <f t="shared" si="121"/>
        <v/>
      </c>
      <c r="F967" s="93" t="str">
        <f>IF(A967="","",VLOOKUP(A967,'Fixture List Individual Files'!$B$14:$F$63,4,FALSE))</f>
        <v/>
      </c>
      <c r="G967" s="94" t="str">
        <f>IF(A967="","",VLOOKUP(A967,'Fixture List Individual Files'!$B$14:$F$63,5,FALSE))</f>
        <v/>
      </c>
      <c r="H967" s="95" t="str">
        <f t="shared" si="118"/>
        <v/>
      </c>
      <c r="I967" s="96" t="str">
        <f t="shared" si="119"/>
        <v/>
      </c>
      <c r="J967" s="96" t="str">
        <f t="shared" si="120"/>
        <v/>
      </c>
    </row>
    <row r="968" spans="1:10" x14ac:dyDescent="0.3">
      <c r="A968" s="89"/>
      <c r="B968" s="90" t="str">
        <f>IF(A968="","",VLOOKUP(A968,'Fixture List Individual Files'!$B$14:$F$63,2,FALSE))</f>
        <v/>
      </c>
      <c r="C968" s="91"/>
      <c r="D968" s="92" t="str">
        <f>IF(A968="","",VLOOKUP(A968,'Fixture List Individual Files'!$B$14:$F$63,3,FALSE))</f>
        <v/>
      </c>
      <c r="E968" s="92" t="str">
        <f t="shared" si="121"/>
        <v/>
      </c>
      <c r="F968" s="93" t="str">
        <f>IF(A968="","",VLOOKUP(A968,'Fixture List Individual Files'!$B$14:$F$63,4,FALSE))</f>
        <v/>
      </c>
      <c r="G968" s="94" t="str">
        <f>IF(A968="","",VLOOKUP(A968,'Fixture List Individual Files'!$B$14:$F$63,5,FALSE))</f>
        <v/>
      </c>
      <c r="H968" s="95" t="str">
        <f t="shared" si="118"/>
        <v/>
      </c>
      <c r="I968" s="96" t="str">
        <f t="shared" si="119"/>
        <v/>
      </c>
      <c r="J968" s="96" t="str">
        <f t="shared" si="120"/>
        <v/>
      </c>
    </row>
    <row r="969" spans="1:10" x14ac:dyDescent="0.3">
      <c r="A969" s="89"/>
      <c r="B969" s="90" t="str">
        <f>IF(A969="","",VLOOKUP(A969,'Fixture List Individual Files'!$B$14:$F$63,2,FALSE))</f>
        <v/>
      </c>
      <c r="C969" s="91"/>
      <c r="D969" s="92" t="str">
        <f>IF(A969="","",VLOOKUP(A969,'Fixture List Individual Files'!$B$14:$F$63,3,FALSE))</f>
        <v/>
      </c>
      <c r="E969" s="92" t="str">
        <f t="shared" si="121"/>
        <v/>
      </c>
      <c r="F969" s="93" t="str">
        <f>IF(A969="","",VLOOKUP(A969,'Fixture List Individual Files'!$B$14:$F$63,4,FALSE))</f>
        <v/>
      </c>
      <c r="G969" s="94" t="str">
        <f>IF(A969="","",VLOOKUP(A969,'Fixture List Individual Files'!$B$14:$F$63,5,FALSE))</f>
        <v/>
      </c>
      <c r="H969" s="95" t="str">
        <f t="shared" si="118"/>
        <v/>
      </c>
      <c r="I969" s="96" t="str">
        <f t="shared" si="119"/>
        <v/>
      </c>
      <c r="J969" s="96" t="str">
        <f t="shared" si="120"/>
        <v/>
      </c>
    </row>
    <row r="970" spans="1:10" x14ac:dyDescent="0.3">
      <c r="A970" s="89"/>
      <c r="B970" s="90" t="str">
        <f>IF(A970="","",VLOOKUP(A970,'Fixture List Individual Files'!$B$14:$F$63,2,FALSE))</f>
        <v/>
      </c>
      <c r="C970" s="91"/>
      <c r="D970" s="92" t="str">
        <f>IF(A970="","",VLOOKUP(A970,'Fixture List Individual Files'!$B$14:$F$63,3,FALSE))</f>
        <v/>
      </c>
      <c r="E970" s="92" t="str">
        <f t="shared" si="121"/>
        <v/>
      </c>
      <c r="F970" s="93" t="str">
        <f>IF(A970="","",VLOOKUP(A970,'Fixture List Individual Files'!$B$14:$F$63,4,FALSE))</f>
        <v/>
      </c>
      <c r="G970" s="94" t="str">
        <f>IF(A970="","",VLOOKUP(A970,'Fixture List Individual Files'!$B$14:$F$63,5,FALSE))</f>
        <v/>
      </c>
      <c r="H970" s="95" t="str">
        <f t="shared" si="118"/>
        <v/>
      </c>
      <c r="I970" s="96" t="str">
        <f t="shared" si="119"/>
        <v/>
      </c>
      <c r="J970" s="96" t="str">
        <f t="shared" si="120"/>
        <v/>
      </c>
    </row>
    <row r="971" spans="1:10" x14ac:dyDescent="0.3">
      <c r="A971" s="89"/>
      <c r="B971" s="90" t="str">
        <f>IF(A971="","",VLOOKUP(A971,'Fixture List Individual Files'!$B$14:$F$63,2,FALSE))</f>
        <v/>
      </c>
      <c r="C971" s="91"/>
      <c r="D971" s="92" t="str">
        <f>IF(A971="","",VLOOKUP(A971,'Fixture List Individual Files'!$B$14:$F$63,3,FALSE))</f>
        <v/>
      </c>
      <c r="E971" s="92" t="str">
        <f t="shared" si="121"/>
        <v/>
      </c>
      <c r="F971" s="93" t="str">
        <f>IF(A971="","",VLOOKUP(A971,'Fixture List Individual Files'!$B$14:$F$63,4,FALSE))</f>
        <v/>
      </c>
      <c r="G971" s="94" t="str">
        <f>IF(A971="","",VLOOKUP(A971,'Fixture List Individual Files'!$B$14:$F$63,5,FALSE))</f>
        <v/>
      </c>
      <c r="H971" s="95" t="str">
        <f t="shared" si="118"/>
        <v/>
      </c>
      <c r="I971" s="96" t="str">
        <f t="shared" si="119"/>
        <v/>
      </c>
      <c r="J971" s="96" t="str">
        <f t="shared" si="120"/>
        <v/>
      </c>
    </row>
    <row r="972" spans="1:10" x14ac:dyDescent="0.3">
      <c r="A972" s="89"/>
      <c r="B972" s="90" t="str">
        <f>IF(A972="","",VLOOKUP(A972,'Fixture List Individual Files'!$B$14:$F$63,2,FALSE))</f>
        <v/>
      </c>
      <c r="C972" s="91"/>
      <c r="D972" s="92" t="str">
        <f>IF(A972="","",VLOOKUP(A972,'Fixture List Individual Files'!$B$14:$F$63,3,FALSE))</f>
        <v/>
      </c>
      <c r="E972" s="92" t="str">
        <f t="shared" si="121"/>
        <v/>
      </c>
      <c r="F972" s="93" t="str">
        <f>IF(A972="","",VLOOKUP(A972,'Fixture List Individual Files'!$B$14:$F$63,4,FALSE))</f>
        <v/>
      </c>
      <c r="G972" s="94" t="str">
        <f>IF(A972="","",VLOOKUP(A972,'Fixture List Individual Files'!$B$14:$F$63,5,FALSE))</f>
        <v/>
      </c>
      <c r="H972" s="95" t="str">
        <f t="shared" si="118"/>
        <v/>
      </c>
      <c r="I972" s="96" t="str">
        <f t="shared" si="119"/>
        <v/>
      </c>
      <c r="J972" s="96" t="str">
        <f t="shared" si="120"/>
        <v/>
      </c>
    </row>
    <row r="973" spans="1:10" x14ac:dyDescent="0.3">
      <c r="A973" s="89"/>
      <c r="B973" s="90" t="str">
        <f>IF(A973="","",VLOOKUP(A973,'Fixture List Individual Files'!$B$14:$F$63,2,FALSE))</f>
        <v/>
      </c>
      <c r="C973" s="91"/>
      <c r="D973" s="92" t="str">
        <f>IF(A973="","",VLOOKUP(A973,'Fixture List Individual Files'!$B$14:$F$63,3,FALSE))</f>
        <v/>
      </c>
      <c r="E973" s="92" t="str">
        <f t="shared" si="121"/>
        <v/>
      </c>
      <c r="F973" s="93" t="str">
        <f>IF(A973="","",VLOOKUP(A973,'Fixture List Individual Files'!$B$14:$F$63,4,FALSE))</f>
        <v/>
      </c>
      <c r="G973" s="94" t="str">
        <f>IF(A973="","",VLOOKUP(A973,'Fixture List Individual Files'!$B$14:$F$63,5,FALSE))</f>
        <v/>
      </c>
      <c r="H973" s="95" t="str">
        <f t="shared" si="118"/>
        <v/>
      </c>
      <c r="I973" s="96" t="str">
        <f t="shared" si="119"/>
        <v/>
      </c>
      <c r="J973" s="96" t="str">
        <f t="shared" si="120"/>
        <v/>
      </c>
    </row>
    <row r="974" spans="1:10" x14ac:dyDescent="0.3">
      <c r="A974" s="89"/>
      <c r="B974" s="90" t="str">
        <f>IF(A974="","",VLOOKUP(A974,'Fixture List Individual Files'!$B$14:$F$63,2,FALSE))</f>
        <v/>
      </c>
      <c r="C974" s="91"/>
      <c r="D974" s="92" t="str">
        <f>IF(A974="","",VLOOKUP(A974,'Fixture List Individual Files'!$B$14:$F$63,3,FALSE))</f>
        <v/>
      </c>
      <c r="E974" s="92" t="str">
        <f t="shared" si="121"/>
        <v/>
      </c>
      <c r="F974" s="93" t="str">
        <f>IF(A974="","",VLOOKUP(A974,'Fixture List Individual Files'!$B$14:$F$63,4,FALSE))</f>
        <v/>
      </c>
      <c r="G974" s="94" t="str">
        <f>IF(A974="","",VLOOKUP(A974,'Fixture List Individual Files'!$B$14:$F$63,5,FALSE))</f>
        <v/>
      </c>
      <c r="H974" s="95" t="str">
        <f t="shared" si="118"/>
        <v/>
      </c>
      <c r="I974" s="96" t="str">
        <f t="shared" si="119"/>
        <v/>
      </c>
      <c r="J974" s="96" t="str">
        <f t="shared" si="120"/>
        <v/>
      </c>
    </row>
    <row r="975" spans="1:10" x14ac:dyDescent="0.3">
      <c r="A975" s="89"/>
      <c r="B975" s="90" t="str">
        <f>IF(A975="","",VLOOKUP(A975,'Fixture List Individual Files'!$B$14:$F$63,2,FALSE))</f>
        <v/>
      </c>
      <c r="C975" s="91"/>
      <c r="D975" s="92" t="str">
        <f>IF(A975="","",VLOOKUP(A975,'Fixture List Individual Files'!$B$14:$F$63,3,FALSE))</f>
        <v/>
      </c>
      <c r="E975" s="92" t="str">
        <f t="shared" si="121"/>
        <v/>
      </c>
      <c r="F975" s="93" t="str">
        <f>IF(A975="","",VLOOKUP(A975,'Fixture List Individual Files'!$B$14:$F$63,4,FALSE))</f>
        <v/>
      </c>
      <c r="G975" s="94" t="str">
        <f>IF(A975="","",VLOOKUP(A975,'Fixture List Individual Files'!$B$14:$F$63,5,FALSE))</f>
        <v/>
      </c>
      <c r="H975" s="95" t="str">
        <f t="shared" si="118"/>
        <v/>
      </c>
      <c r="I975" s="96" t="str">
        <f t="shared" si="119"/>
        <v/>
      </c>
      <c r="J975" s="96" t="str">
        <f t="shared" si="120"/>
        <v/>
      </c>
    </row>
    <row r="976" spans="1:10" x14ac:dyDescent="0.3">
      <c r="A976" s="89"/>
      <c r="B976" s="90" t="str">
        <f>IF(A976="","",VLOOKUP(A976,'Fixture List Individual Files'!$B$14:$F$63,2,FALSE))</f>
        <v/>
      </c>
      <c r="C976" s="91"/>
      <c r="D976" s="92" t="str">
        <f>IF(A976="","",VLOOKUP(A976,'Fixture List Individual Files'!$B$14:$F$63,3,FALSE))</f>
        <v/>
      </c>
      <c r="E976" s="92" t="str">
        <f t="shared" si="121"/>
        <v/>
      </c>
      <c r="F976" s="93" t="str">
        <f>IF(A976="","",VLOOKUP(A976,'Fixture List Individual Files'!$B$14:$F$63,4,FALSE))</f>
        <v/>
      </c>
      <c r="G976" s="94" t="str">
        <f>IF(A976="","",VLOOKUP(A976,'Fixture List Individual Files'!$B$14:$F$63,5,FALSE))</f>
        <v/>
      </c>
      <c r="H976" s="95" t="str">
        <f t="shared" si="118"/>
        <v/>
      </c>
      <c r="I976" s="96" t="str">
        <f t="shared" si="119"/>
        <v/>
      </c>
      <c r="J976" s="96" t="str">
        <f t="shared" si="120"/>
        <v/>
      </c>
    </row>
    <row r="977" spans="1:10" x14ac:dyDescent="0.3">
      <c r="A977" s="89"/>
      <c r="B977" s="90" t="str">
        <f>IF(A977="","",VLOOKUP(A977,'Fixture List Individual Files'!$B$14:$F$63,2,FALSE))</f>
        <v/>
      </c>
      <c r="C977" s="91"/>
      <c r="D977" s="92" t="str">
        <f>IF(A977="","",VLOOKUP(A977,'Fixture List Individual Files'!$B$14:$F$63,3,FALSE))</f>
        <v/>
      </c>
      <c r="E977" s="92" t="str">
        <f t="shared" si="121"/>
        <v/>
      </c>
      <c r="F977" s="93" t="str">
        <f>IF(A977="","",VLOOKUP(A977,'Fixture List Individual Files'!$B$14:$F$63,4,FALSE))</f>
        <v/>
      </c>
      <c r="G977" s="94" t="str">
        <f>IF(A977="","",VLOOKUP(A977,'Fixture List Individual Files'!$B$14:$F$63,5,FALSE))</f>
        <v/>
      </c>
      <c r="H977" s="95" t="str">
        <f t="shared" si="118"/>
        <v/>
      </c>
      <c r="I977" s="96" t="str">
        <f t="shared" si="119"/>
        <v/>
      </c>
      <c r="J977" s="96" t="str">
        <f t="shared" si="120"/>
        <v/>
      </c>
    </row>
    <row r="978" spans="1:10" x14ac:dyDescent="0.3">
      <c r="A978" s="89"/>
      <c r="B978" s="90" t="str">
        <f>IF(A978="","",VLOOKUP(A978,'Fixture List Individual Files'!$B$14:$F$63,2,FALSE))</f>
        <v/>
      </c>
      <c r="C978" s="91"/>
      <c r="D978" s="92" t="str">
        <f>IF(A978="","",VLOOKUP(A978,'Fixture List Individual Files'!$B$14:$F$63,3,FALSE))</f>
        <v/>
      </c>
      <c r="E978" s="92" t="str">
        <f t="shared" si="121"/>
        <v/>
      </c>
      <c r="F978" s="93" t="str">
        <f>IF(A978="","",VLOOKUP(A978,'Fixture List Individual Files'!$B$14:$F$63,4,FALSE))</f>
        <v/>
      </c>
      <c r="G978" s="94" t="str">
        <f>IF(A978="","",VLOOKUP(A978,'Fixture List Individual Files'!$B$14:$F$63,5,FALSE))</f>
        <v/>
      </c>
      <c r="H978" s="95" t="str">
        <f t="shared" si="118"/>
        <v/>
      </c>
      <c r="I978" s="96" t="str">
        <f t="shared" si="119"/>
        <v/>
      </c>
      <c r="J978" s="96" t="str">
        <f t="shared" si="120"/>
        <v/>
      </c>
    </row>
    <row r="979" spans="1:10" x14ac:dyDescent="0.3">
      <c r="A979" s="89"/>
      <c r="B979" s="90" t="str">
        <f>IF(A979="","",VLOOKUP(A979,'Fixture List Individual Files'!$B$14:$F$63,2,FALSE))</f>
        <v/>
      </c>
      <c r="C979" s="91"/>
      <c r="D979" s="92" t="str">
        <f>IF(A979="","",VLOOKUP(A979,'Fixture List Individual Files'!$B$14:$F$63,3,FALSE))</f>
        <v/>
      </c>
      <c r="E979" s="92" t="str">
        <f t="shared" si="121"/>
        <v/>
      </c>
      <c r="F979" s="93" t="str">
        <f>IF(A979="","",VLOOKUP(A979,'Fixture List Individual Files'!$B$14:$F$63,4,FALSE))</f>
        <v/>
      </c>
      <c r="G979" s="94" t="str">
        <f>IF(A979="","",VLOOKUP(A979,'Fixture List Individual Files'!$B$14:$F$63,5,FALSE))</f>
        <v/>
      </c>
      <c r="H979" s="95" t="str">
        <f t="shared" si="118"/>
        <v/>
      </c>
      <c r="I979" s="96" t="str">
        <f t="shared" si="119"/>
        <v/>
      </c>
      <c r="J979" s="96" t="str">
        <f t="shared" si="120"/>
        <v/>
      </c>
    </row>
    <row r="980" spans="1:10" x14ac:dyDescent="0.3">
      <c r="A980" s="89"/>
      <c r="B980" s="90" t="str">
        <f>IF(A980="","",VLOOKUP(A980,'Fixture List Individual Files'!$B$14:$F$63,2,FALSE))</f>
        <v/>
      </c>
      <c r="C980" s="91"/>
      <c r="D980" s="92" t="str">
        <f>IF(A980="","",VLOOKUP(A980,'Fixture List Individual Files'!$B$14:$F$63,3,FALSE))</f>
        <v/>
      </c>
      <c r="E980" s="92" t="str">
        <f t="shared" si="121"/>
        <v/>
      </c>
      <c r="F980" s="93" t="str">
        <f>IF(A980="","",VLOOKUP(A980,'Fixture List Individual Files'!$B$14:$F$63,4,FALSE))</f>
        <v/>
      </c>
      <c r="G980" s="94" t="str">
        <f>IF(A980="","",VLOOKUP(A980,'Fixture List Individual Files'!$B$14:$F$63,5,FALSE))</f>
        <v/>
      </c>
      <c r="H980" s="95" t="str">
        <f t="shared" si="118"/>
        <v/>
      </c>
      <c r="I980" s="96" t="str">
        <f t="shared" si="119"/>
        <v/>
      </c>
      <c r="J980" s="96" t="str">
        <f t="shared" si="120"/>
        <v/>
      </c>
    </row>
    <row r="981" spans="1:10" x14ac:dyDescent="0.3">
      <c r="A981" s="89"/>
      <c r="B981" s="90" t="str">
        <f>IF(A981="","",VLOOKUP(A981,'Fixture List Individual Files'!$B$14:$F$63,2,FALSE))</f>
        <v/>
      </c>
      <c r="C981" s="91"/>
      <c r="D981" s="92" t="str">
        <f>IF(A981="","",VLOOKUP(A981,'Fixture List Individual Files'!$B$14:$F$63,3,FALSE))</f>
        <v/>
      </c>
      <c r="E981" s="92" t="str">
        <f t="shared" si="121"/>
        <v/>
      </c>
      <c r="F981" s="93" t="str">
        <f>IF(A981="","",VLOOKUP(A981,'Fixture List Individual Files'!$B$14:$F$63,4,FALSE))</f>
        <v/>
      </c>
      <c r="G981" s="94" t="str">
        <f>IF(A981="","",VLOOKUP(A981,'Fixture List Individual Files'!$B$14:$F$63,5,FALSE))</f>
        <v/>
      </c>
      <c r="H981" s="95" t="str">
        <f t="shared" si="118"/>
        <v/>
      </c>
      <c r="I981" s="96" t="str">
        <f t="shared" si="119"/>
        <v/>
      </c>
      <c r="J981" s="96" t="str">
        <f t="shared" si="120"/>
        <v/>
      </c>
    </row>
    <row r="982" spans="1:10" x14ac:dyDescent="0.3">
      <c r="A982" s="89"/>
      <c r="B982" s="90" t="str">
        <f>IF(A982="","",VLOOKUP(A982,'Fixture List Individual Files'!$B$14:$F$63,2,FALSE))</f>
        <v/>
      </c>
      <c r="C982" s="91"/>
      <c r="D982" s="92" t="str">
        <f>IF(A982="","",VLOOKUP(A982,'Fixture List Individual Files'!$B$14:$F$63,3,FALSE))</f>
        <v/>
      </c>
      <c r="E982" s="92" t="str">
        <f t="shared" si="121"/>
        <v/>
      </c>
      <c r="F982" s="93" t="str">
        <f>IF(A982="","",VLOOKUP(A982,'Fixture List Individual Files'!$B$14:$F$63,4,FALSE))</f>
        <v/>
      </c>
      <c r="G982" s="94" t="str">
        <f>IF(A982="","",VLOOKUP(A982,'Fixture List Individual Files'!$B$14:$F$63,5,FALSE))</f>
        <v/>
      </c>
      <c r="H982" s="95" t="str">
        <f t="shared" si="118"/>
        <v/>
      </c>
      <c r="I982" s="96" t="str">
        <f t="shared" si="119"/>
        <v/>
      </c>
      <c r="J982" s="96" t="str">
        <f t="shared" si="120"/>
        <v/>
      </c>
    </row>
    <row r="983" spans="1:10" x14ac:dyDescent="0.3">
      <c r="A983" s="89"/>
      <c r="B983" s="90" t="str">
        <f>IF(A983="","",VLOOKUP(A983,'Fixture List Individual Files'!$B$14:$F$63,2,FALSE))</f>
        <v/>
      </c>
      <c r="C983" s="91"/>
      <c r="D983" s="92" t="str">
        <f>IF(A983="","",VLOOKUP(A983,'Fixture List Individual Files'!$B$14:$F$63,3,FALSE))</f>
        <v/>
      </c>
      <c r="E983" s="92" t="str">
        <f t="shared" si="121"/>
        <v/>
      </c>
      <c r="F983" s="93" t="str">
        <f>IF(A983="","",VLOOKUP(A983,'Fixture List Individual Files'!$B$14:$F$63,4,FALSE))</f>
        <v/>
      </c>
      <c r="G983" s="94" t="str">
        <f>IF(A983="","",VLOOKUP(A983,'Fixture List Individual Files'!$B$14:$F$63,5,FALSE))</f>
        <v/>
      </c>
      <c r="H983" s="95" t="str">
        <f t="shared" si="118"/>
        <v/>
      </c>
      <c r="I983" s="96" t="str">
        <f t="shared" si="119"/>
        <v/>
      </c>
      <c r="J983" s="96" t="str">
        <f t="shared" si="120"/>
        <v/>
      </c>
    </row>
    <row r="984" spans="1:10" x14ac:dyDescent="0.3">
      <c r="A984" s="89"/>
      <c r="B984" s="90" t="str">
        <f>IF(A984="","",VLOOKUP(A984,'Fixture List Individual Files'!$B$14:$F$63,2,FALSE))</f>
        <v/>
      </c>
      <c r="C984" s="91"/>
      <c r="D984" s="92" t="str">
        <f>IF(A984="","",VLOOKUP(A984,'Fixture List Individual Files'!$B$14:$F$63,3,FALSE))</f>
        <v/>
      </c>
      <c r="E984" s="92" t="str">
        <f t="shared" si="121"/>
        <v/>
      </c>
      <c r="F984" s="93" t="str">
        <f>IF(A984="","",VLOOKUP(A984,'Fixture List Individual Files'!$B$14:$F$63,4,FALSE))</f>
        <v/>
      </c>
      <c r="G984" s="94" t="str">
        <f>IF(A984="","",VLOOKUP(A984,'Fixture List Individual Files'!$B$14:$F$63,5,FALSE))</f>
        <v/>
      </c>
      <c r="H984" s="95" t="str">
        <f t="shared" si="118"/>
        <v/>
      </c>
      <c r="I984" s="96" t="str">
        <f t="shared" si="119"/>
        <v/>
      </c>
      <c r="J984" s="96" t="str">
        <f t="shared" si="120"/>
        <v/>
      </c>
    </row>
    <row r="985" spans="1:10" x14ac:dyDescent="0.3">
      <c r="A985" s="89"/>
      <c r="B985" s="90" t="str">
        <f>IF(A985="","",VLOOKUP(A985,'Fixture List Individual Files'!$B$14:$F$63,2,FALSE))</f>
        <v/>
      </c>
      <c r="C985" s="91"/>
      <c r="D985" s="92" t="str">
        <f>IF(A985="","",VLOOKUP(A985,'Fixture List Individual Files'!$B$14:$F$63,3,FALSE))</f>
        <v/>
      </c>
      <c r="E985" s="92" t="str">
        <f t="shared" si="121"/>
        <v/>
      </c>
      <c r="F985" s="93" t="str">
        <f>IF(A985="","",VLOOKUP(A985,'Fixture List Individual Files'!$B$14:$F$63,4,FALSE))</f>
        <v/>
      </c>
      <c r="G985" s="94" t="str">
        <f>IF(A985="","",VLOOKUP(A985,'Fixture List Individual Files'!$B$14:$F$63,5,FALSE))</f>
        <v/>
      </c>
      <c r="H985" s="95" t="str">
        <f t="shared" si="118"/>
        <v/>
      </c>
      <c r="I985" s="96" t="str">
        <f t="shared" si="119"/>
        <v/>
      </c>
      <c r="J985" s="96" t="str">
        <f t="shared" si="120"/>
        <v/>
      </c>
    </row>
    <row r="986" spans="1:10" x14ac:dyDescent="0.3">
      <c r="A986" s="89"/>
      <c r="B986" s="90" t="str">
        <f>IF(A986="","",VLOOKUP(A986,'Fixture List Individual Files'!$B$14:$F$63,2,FALSE))</f>
        <v/>
      </c>
      <c r="C986" s="91"/>
      <c r="D986" s="92" t="str">
        <f>IF(A986="","",VLOOKUP(A986,'Fixture List Individual Files'!$B$14:$F$63,3,FALSE))</f>
        <v/>
      </c>
      <c r="E986" s="92" t="str">
        <f t="shared" si="121"/>
        <v/>
      </c>
      <c r="F986" s="93" t="str">
        <f>IF(A986="","",VLOOKUP(A986,'Fixture List Individual Files'!$B$14:$F$63,4,FALSE))</f>
        <v/>
      </c>
      <c r="G986" s="94" t="str">
        <f>IF(A986="","",VLOOKUP(A986,'Fixture List Individual Files'!$B$14:$F$63,5,FALSE))</f>
        <v/>
      </c>
      <c r="H986" s="95" t="str">
        <f t="shared" si="118"/>
        <v/>
      </c>
      <c r="I986" s="96" t="str">
        <f t="shared" si="119"/>
        <v/>
      </c>
      <c r="J986" s="96" t="str">
        <f t="shared" si="120"/>
        <v/>
      </c>
    </row>
    <row r="987" spans="1:10" x14ac:dyDescent="0.3">
      <c r="A987" s="89"/>
      <c r="B987" s="90" t="str">
        <f>IF(A987="","",VLOOKUP(A987,'Fixture List Individual Files'!$B$14:$F$63,2,FALSE))</f>
        <v/>
      </c>
      <c r="C987" s="91"/>
      <c r="D987" s="92" t="str">
        <f>IF(A987="","",VLOOKUP(A987,'Fixture List Individual Files'!$B$14:$F$63,3,FALSE))</f>
        <v/>
      </c>
      <c r="E987" s="92" t="str">
        <f t="shared" si="121"/>
        <v/>
      </c>
      <c r="F987" s="93" t="str">
        <f>IF(A987="","",VLOOKUP(A987,'Fixture List Individual Files'!$B$14:$F$63,4,FALSE))</f>
        <v/>
      </c>
      <c r="G987" s="94" t="str">
        <f>IF(A987="","",VLOOKUP(A987,'Fixture List Individual Files'!$B$14:$F$63,5,FALSE))</f>
        <v/>
      </c>
      <c r="H987" s="95" t="str">
        <f t="shared" si="118"/>
        <v/>
      </c>
      <c r="I987" s="96" t="str">
        <f t="shared" si="119"/>
        <v/>
      </c>
      <c r="J987" s="96" t="str">
        <f t="shared" si="120"/>
        <v/>
      </c>
    </row>
    <row r="988" spans="1:10" x14ac:dyDescent="0.3">
      <c r="A988" s="89"/>
      <c r="B988" s="90" t="str">
        <f>IF(A988="","",VLOOKUP(A988,'Fixture List Individual Files'!$B$14:$F$63,2,FALSE))</f>
        <v/>
      </c>
      <c r="C988" s="91"/>
      <c r="D988" s="92" t="str">
        <f>IF(A988="","",VLOOKUP(A988,'Fixture List Individual Files'!$B$14:$F$63,3,FALSE))</f>
        <v/>
      </c>
      <c r="E988" s="92" t="str">
        <f t="shared" si="121"/>
        <v/>
      </c>
      <c r="F988" s="93" t="str">
        <f>IF(A988="","",VLOOKUP(A988,'Fixture List Individual Files'!$B$14:$F$63,4,FALSE))</f>
        <v/>
      </c>
      <c r="G988" s="94" t="str">
        <f>IF(A988="","",VLOOKUP(A988,'Fixture List Individual Files'!$B$14:$F$63,5,FALSE))</f>
        <v/>
      </c>
      <c r="H988" s="95" t="str">
        <f t="shared" si="118"/>
        <v/>
      </c>
      <c r="I988" s="96" t="str">
        <f t="shared" si="119"/>
        <v/>
      </c>
      <c r="J988" s="96" t="str">
        <f t="shared" si="120"/>
        <v/>
      </c>
    </row>
    <row r="989" spans="1:10" x14ac:dyDescent="0.3">
      <c r="A989" s="89"/>
      <c r="B989" s="90" t="str">
        <f>IF(A989="","",VLOOKUP(A989,'Fixture List Individual Files'!$B$14:$F$63,2,FALSE))</f>
        <v/>
      </c>
      <c r="C989" s="91"/>
      <c r="D989" s="92" t="str">
        <f>IF(A989="","",VLOOKUP(A989,'Fixture List Individual Files'!$B$14:$F$63,3,FALSE))</f>
        <v/>
      </c>
      <c r="E989" s="92" t="str">
        <f t="shared" si="121"/>
        <v/>
      </c>
      <c r="F989" s="93" t="str">
        <f>IF(A989="","",VLOOKUP(A989,'Fixture List Individual Files'!$B$14:$F$63,4,FALSE))</f>
        <v/>
      </c>
      <c r="G989" s="94" t="str">
        <f>IF(A989="","",VLOOKUP(A989,'Fixture List Individual Files'!$B$14:$F$63,5,FALSE))</f>
        <v/>
      </c>
      <c r="H989" s="95" t="str">
        <f t="shared" si="118"/>
        <v/>
      </c>
      <c r="I989" s="96" t="str">
        <f t="shared" si="119"/>
        <v/>
      </c>
      <c r="J989" s="96" t="str">
        <f t="shared" si="120"/>
        <v/>
      </c>
    </row>
    <row r="990" spans="1:10" x14ac:dyDescent="0.3">
      <c r="A990" s="89"/>
      <c r="B990" s="90" t="str">
        <f>IF(A990="","",VLOOKUP(A990,'Fixture List Individual Files'!$B$14:$F$63,2,FALSE))</f>
        <v/>
      </c>
      <c r="C990" s="91"/>
      <c r="D990" s="92" t="str">
        <f>IF(A990="","",VLOOKUP(A990,'Fixture List Individual Files'!$B$14:$F$63,3,FALSE))</f>
        <v/>
      </c>
      <c r="E990" s="92" t="str">
        <f t="shared" si="121"/>
        <v/>
      </c>
      <c r="F990" s="93" t="str">
        <f>IF(A990="","",VLOOKUP(A990,'Fixture List Individual Files'!$B$14:$F$63,4,FALSE))</f>
        <v/>
      </c>
      <c r="G990" s="94" t="str">
        <f>IF(A990="","",VLOOKUP(A990,'Fixture List Individual Files'!$B$14:$F$63,5,FALSE))</f>
        <v/>
      </c>
      <c r="H990" s="95" t="str">
        <f t="shared" si="118"/>
        <v/>
      </c>
      <c r="I990" s="96" t="str">
        <f t="shared" si="119"/>
        <v/>
      </c>
      <c r="J990" s="96" t="str">
        <f t="shared" si="120"/>
        <v/>
      </c>
    </row>
    <row r="991" spans="1:10" x14ac:dyDescent="0.3">
      <c r="A991" s="89"/>
      <c r="B991" s="90" t="str">
        <f>IF(A991="","",VLOOKUP(A991,'Fixture List Individual Files'!$B$14:$F$63,2,FALSE))</f>
        <v/>
      </c>
      <c r="C991" s="91"/>
      <c r="D991" s="92" t="str">
        <f>IF(A991="","",VLOOKUP(A991,'Fixture List Individual Files'!$B$14:$F$63,3,FALSE))</f>
        <v/>
      </c>
      <c r="E991" s="92" t="str">
        <f t="shared" si="121"/>
        <v/>
      </c>
      <c r="F991" s="93" t="str">
        <f>IF(A991="","",VLOOKUP(A991,'Fixture List Individual Files'!$B$14:$F$63,4,FALSE))</f>
        <v/>
      </c>
      <c r="G991" s="94" t="str">
        <f>IF(A991="","",VLOOKUP(A991,'Fixture List Individual Files'!$B$14:$F$63,5,FALSE))</f>
        <v/>
      </c>
      <c r="H991" s="95" t="str">
        <f t="shared" si="118"/>
        <v/>
      </c>
      <c r="I991" s="96" t="str">
        <f t="shared" si="119"/>
        <v/>
      </c>
      <c r="J991" s="96" t="str">
        <f t="shared" si="120"/>
        <v/>
      </c>
    </row>
    <row r="992" spans="1:10" x14ac:dyDescent="0.3">
      <c r="A992" s="89"/>
      <c r="B992" s="90" t="str">
        <f>IF(A992="","",VLOOKUP(A992,'Fixture List Individual Files'!$B$14:$F$63,2,FALSE))</f>
        <v/>
      </c>
      <c r="C992" s="91"/>
      <c r="D992" s="92" t="str">
        <f>IF(A992="","",VLOOKUP(A992,'Fixture List Individual Files'!$B$14:$F$63,3,FALSE))</f>
        <v/>
      </c>
      <c r="E992" s="92" t="str">
        <f t="shared" si="121"/>
        <v/>
      </c>
      <c r="F992" s="93" t="str">
        <f>IF(A992="","",VLOOKUP(A992,'Fixture List Individual Files'!$B$14:$F$63,4,FALSE))</f>
        <v/>
      </c>
      <c r="G992" s="94" t="str">
        <f>IF(A992="","",VLOOKUP(A992,'Fixture List Individual Files'!$B$14:$F$63,5,FALSE))</f>
        <v/>
      </c>
      <c r="H992" s="95" t="str">
        <f t="shared" si="118"/>
        <v/>
      </c>
      <c r="I992" s="96" t="str">
        <f t="shared" si="119"/>
        <v/>
      </c>
      <c r="J992" s="96" t="str">
        <f t="shared" si="120"/>
        <v/>
      </c>
    </row>
    <row r="993" spans="1:10" x14ac:dyDescent="0.3">
      <c r="A993" s="89"/>
      <c r="B993" s="90" t="str">
        <f>IF(A993="","",VLOOKUP(A993,'Fixture List Individual Files'!$B$14:$F$63,2,FALSE))</f>
        <v/>
      </c>
      <c r="C993" s="91"/>
      <c r="D993" s="92" t="str">
        <f>IF(A993="","",VLOOKUP(A993,'Fixture List Individual Files'!$B$14:$F$63,3,FALSE))</f>
        <v/>
      </c>
      <c r="E993" s="92" t="str">
        <f t="shared" si="121"/>
        <v/>
      </c>
      <c r="F993" s="93" t="str">
        <f>IF(A993="","",VLOOKUP(A993,'Fixture List Individual Files'!$B$14:$F$63,4,FALSE))</f>
        <v/>
      </c>
      <c r="G993" s="94" t="str">
        <f>IF(A993="","",VLOOKUP(A993,'Fixture List Individual Files'!$B$14:$F$63,5,FALSE))</f>
        <v/>
      </c>
      <c r="H993" s="95" t="str">
        <f t="shared" si="118"/>
        <v/>
      </c>
      <c r="I993" s="96" t="str">
        <f t="shared" si="119"/>
        <v/>
      </c>
      <c r="J993" s="96" t="str">
        <f t="shared" si="120"/>
        <v/>
      </c>
    </row>
    <row r="994" spans="1:10" x14ac:dyDescent="0.3">
      <c r="A994" s="89"/>
      <c r="B994" s="90" t="str">
        <f>IF(A994="","",VLOOKUP(A994,'Fixture List Individual Files'!$B$14:$F$63,2,FALSE))</f>
        <v/>
      </c>
      <c r="C994" s="91"/>
      <c r="D994" s="92" t="str">
        <f>IF(A994="","",VLOOKUP(A994,'Fixture List Individual Files'!$B$14:$F$63,3,FALSE))</f>
        <v/>
      </c>
      <c r="E994" s="92" t="str">
        <f t="shared" si="121"/>
        <v/>
      </c>
      <c r="F994" s="93" t="str">
        <f>IF(A994="","",VLOOKUP(A994,'Fixture List Individual Files'!$B$14:$F$63,4,FALSE))</f>
        <v/>
      </c>
      <c r="G994" s="94" t="str">
        <f>IF(A994="","",VLOOKUP(A994,'Fixture List Individual Files'!$B$14:$F$63,5,FALSE))</f>
        <v/>
      </c>
      <c r="H994" s="95" t="str">
        <f t="shared" si="118"/>
        <v/>
      </c>
      <c r="I994" s="96" t="str">
        <f t="shared" si="119"/>
        <v/>
      </c>
      <c r="J994" s="96" t="str">
        <f t="shared" si="120"/>
        <v/>
      </c>
    </row>
    <row r="995" spans="1:10" x14ac:dyDescent="0.3">
      <c r="A995" s="89"/>
      <c r="B995" s="90" t="str">
        <f>IF(A995="","",VLOOKUP(A995,'Fixture List Individual Files'!$B$14:$F$63,2,FALSE))</f>
        <v/>
      </c>
      <c r="C995" s="97"/>
      <c r="D995" s="92" t="str">
        <f>IF(A995="","",VLOOKUP(A995,'Fixture List Individual Files'!$B$14:$F$63,3,FALSE))</f>
        <v/>
      </c>
      <c r="E995" s="92" t="str">
        <f t="shared" si="121"/>
        <v/>
      </c>
      <c r="F995" s="93" t="str">
        <f>IF(A995="","",VLOOKUP(A995,'Fixture List Individual Files'!$B$14:$F$63,4,FALSE))</f>
        <v/>
      </c>
      <c r="G995" s="94" t="str">
        <f>IF(A995="","",VLOOKUP(A995,'Fixture List Individual Files'!$B$14:$F$63,5,FALSE))</f>
        <v/>
      </c>
      <c r="H995" s="95" t="str">
        <f t="shared" si="118"/>
        <v/>
      </c>
      <c r="I995" s="96" t="str">
        <f t="shared" si="119"/>
        <v/>
      </c>
      <c r="J995" s="96" t="str">
        <f t="shared" si="120"/>
        <v/>
      </c>
    </row>
    <row r="996" spans="1:10" x14ac:dyDescent="0.3">
      <c r="A996" s="89"/>
      <c r="B996" s="90" t="str">
        <f>IF(A996="","",VLOOKUP(A996,'Fixture List Individual Files'!$B$14:$F$63,2,FALSE))</f>
        <v/>
      </c>
      <c r="C996" s="98"/>
      <c r="D996" s="92" t="str">
        <f>IF(A996="","",VLOOKUP(A996,'Fixture List Individual Files'!$B$14:$F$63,3,FALSE))</f>
        <v/>
      </c>
      <c r="E996" s="92" t="str">
        <f t="shared" si="121"/>
        <v/>
      </c>
      <c r="F996" s="93" t="str">
        <f>IF(A996="","",VLOOKUP(A996,'Fixture List Individual Files'!$B$14:$F$63,4,FALSE))</f>
        <v/>
      </c>
      <c r="G996" s="94" t="str">
        <f>IF(A996="","",VLOOKUP(A996,'Fixture List Individual Files'!$B$14:$F$63,5,FALSE))</f>
        <v/>
      </c>
      <c r="H996" s="95" t="str">
        <f t="shared" si="118"/>
        <v/>
      </c>
      <c r="I996" s="96" t="str">
        <f t="shared" si="119"/>
        <v/>
      </c>
      <c r="J996" s="96" t="str">
        <f t="shared" si="120"/>
        <v/>
      </c>
    </row>
    <row r="997" spans="1:10" x14ac:dyDescent="0.3">
      <c r="A997" s="89"/>
      <c r="B997" s="90" t="str">
        <f>IF(A997="","",VLOOKUP(A997,'Fixture List Individual Files'!$B$14:$F$63,2,FALSE))</f>
        <v/>
      </c>
      <c r="C997" s="98"/>
      <c r="D997" s="92" t="str">
        <f>IF(A997="","",VLOOKUP(A997,'Fixture List Individual Files'!$B$14:$F$63,3,FALSE))</f>
        <v/>
      </c>
      <c r="E997" s="92" t="str">
        <f t="shared" si="121"/>
        <v/>
      </c>
      <c r="F997" s="93" t="str">
        <f>IF(A997="","",VLOOKUP(A997,'Fixture List Individual Files'!$B$14:$F$63,4,FALSE))</f>
        <v/>
      </c>
      <c r="G997" s="94" t="str">
        <f>IF(A997="","",VLOOKUP(A997,'Fixture List Individual Files'!$B$14:$F$63,5,FALSE))</f>
        <v/>
      </c>
      <c r="H997" s="95" t="str">
        <f t="shared" si="118"/>
        <v/>
      </c>
      <c r="I997" s="96" t="str">
        <f t="shared" si="119"/>
        <v/>
      </c>
      <c r="J997" s="96" t="str">
        <f t="shared" si="120"/>
        <v/>
      </c>
    </row>
    <row r="998" spans="1:10" x14ac:dyDescent="0.3">
      <c r="A998" s="90"/>
      <c r="B998" s="292" t="s">
        <v>299</v>
      </c>
      <c r="C998" s="293">
        <f>SUM(C962:C997)</f>
        <v>0</v>
      </c>
      <c r="D998" s="293"/>
      <c r="E998" s="293">
        <f>SUM(E962:E997)</f>
        <v>0</v>
      </c>
      <c r="F998" s="290">
        <f>SUMIF(F962:F997,"Yes",E962:E997)</f>
        <v>0</v>
      </c>
      <c r="G998" s="217"/>
      <c r="H998" s="289">
        <f>SUM(H962:H997)</f>
        <v>0</v>
      </c>
      <c r="I998" s="290">
        <f t="shared" ref="I998:J998" si="122">SUM(I962:I997)</f>
        <v>0</v>
      </c>
      <c r="J998" s="290">
        <f t="shared" si="122"/>
        <v>0</v>
      </c>
    </row>
    <row r="1000" spans="1:10" x14ac:dyDescent="0.3">
      <c r="A1000" s="405" t="s">
        <v>118</v>
      </c>
      <c r="B1000" s="405"/>
      <c r="C1000" s="405"/>
      <c r="D1000" s="405"/>
      <c r="E1000" s="405"/>
      <c r="F1000" s="103" t="s">
        <v>287</v>
      </c>
      <c r="G1000" s="104"/>
      <c r="H1000" s="102"/>
      <c r="I1000" s="102"/>
      <c r="J1000" s="105" t="e">
        <f>IF(VLOOKUP(A1000,'Start Here!'!$N$46:$Q$70,4,FALSE)=0,VLOOKUP(Facility_Type,Admin_Lists!$A$63:$B$66,2,FALSE),VLOOKUP(A1000,'Start Here!'!$N$46:$Q$70,4,FALSE))</f>
        <v>#N/A</v>
      </c>
    </row>
    <row r="1001" spans="1:10" ht="17.25" thickBot="1" x14ac:dyDescent="0.35">
      <c r="A1001" s="106" t="s">
        <v>288</v>
      </c>
      <c r="B1001" s="107" t="s">
        <v>57</v>
      </c>
      <c r="C1001" s="108"/>
      <c r="D1001" s="109"/>
      <c r="E1001" s="109">
        <f>IFERROR(VLOOKUP(B1001,Admin_Lists!$A$9:$B$49,2,FALSE),"")</f>
        <v>0</v>
      </c>
      <c r="F1001" s="110" t="s">
        <v>289</v>
      </c>
      <c r="G1001" s="122"/>
      <c r="H1001" s="111"/>
      <c r="I1001" s="111"/>
      <c r="J1001" s="112">
        <f>VLOOKUP(A1000,'Start Here!'!$N$46:$O$70,2,FALSE)</f>
        <v>0</v>
      </c>
    </row>
    <row r="1002" spans="1:10" ht="17.25" x14ac:dyDescent="0.3">
      <c r="A1002" s="113"/>
      <c r="B1002" s="401" t="str">
        <f>"Area Description: "&amp;'Sq. Ft. Area Individual Files'!D928</f>
        <v xml:space="preserve">Area Description: </v>
      </c>
      <c r="C1002" s="401"/>
      <c r="D1002" s="401"/>
      <c r="E1002" s="401"/>
      <c r="F1002" s="120" t="s">
        <v>290</v>
      </c>
      <c r="G1002" s="114">
        <f>'Sq. Ft. Area Individual Files'!C929</f>
        <v>0</v>
      </c>
    </row>
    <row r="1003" spans="1:10" x14ac:dyDescent="0.3">
      <c r="A1003" s="397" t="s">
        <v>260</v>
      </c>
      <c r="B1003" s="395" t="s">
        <v>268</v>
      </c>
      <c r="C1003" s="395" t="s">
        <v>269</v>
      </c>
      <c r="D1003" s="395" t="s">
        <v>262</v>
      </c>
      <c r="E1003" s="395" t="s">
        <v>291</v>
      </c>
      <c r="F1003" s="395" t="s">
        <v>292</v>
      </c>
      <c r="G1003" s="397" t="s">
        <v>264</v>
      </c>
      <c r="H1003" s="399" t="s">
        <v>293</v>
      </c>
      <c r="I1003" s="399"/>
      <c r="J1003" s="399"/>
    </row>
    <row r="1004" spans="1:10" ht="25.5" x14ac:dyDescent="0.3">
      <c r="A1004" s="398"/>
      <c r="B1004" s="396"/>
      <c r="C1004" s="396"/>
      <c r="D1004" s="396"/>
      <c r="E1004" s="396"/>
      <c r="F1004" s="396"/>
      <c r="G1004" s="398"/>
      <c r="H1004" s="118" t="s">
        <v>294</v>
      </c>
      <c r="I1004" s="118" t="s">
        <v>295</v>
      </c>
      <c r="J1004" s="118" t="s">
        <v>296</v>
      </c>
    </row>
    <row r="1005" spans="1:10" x14ac:dyDescent="0.3">
      <c r="A1005" s="89"/>
      <c r="B1005" s="90" t="str">
        <f>IF(A1005="","",VLOOKUP(A1005,'Fixture List Individual Files'!$B$14:$F$63,2,FALSE))</f>
        <v/>
      </c>
      <c r="C1005" s="91"/>
      <c r="D1005" s="92" t="str">
        <f>IF(A1005="","",VLOOKUP(A1005,'Fixture List Individual Files'!$B$14:$F$63,3,FALSE))</f>
        <v/>
      </c>
      <c r="E1005" s="92" t="str">
        <f>IF(D1005="","",C1005*D1005)</f>
        <v/>
      </c>
      <c r="F1005" s="93" t="str">
        <f>IF(A1005="","",VLOOKUP(A1005,'Fixture List Individual Files'!$B$14:$F$63,4,FALSE))</f>
        <v/>
      </c>
      <c r="G1005" s="94" t="str">
        <f>IF(A1005="","",VLOOKUP(A1005,'Fixture List Individual Files'!$B$14:$F$63,5,FALSE))</f>
        <v/>
      </c>
      <c r="H1005" s="95" t="str">
        <f t="shared" ref="H1005:H1040" si="123">IF(AND(F1005="Yes",Facility_Type="Commercial"),(SFE_Commercial-SFBASE_Commercial)*E1005/1000*$J$1001,IF(AND(F1005="Yes",Facility_Type="Industrial",G1005="Non-High Bay"),(SFE_Industrial-SFBASE_Industrial)*E1005/1000*$J$1001,IF(AND(F1005="Yes",Facility_Type="Schools &amp; Government",G1005="Non-High Bay"),((SFE_SG-SFBASE_SG)*E1005/1000*$J$1001),"")))</f>
        <v/>
      </c>
      <c r="I1005" s="96" t="str">
        <f t="shared" ref="I1005:I1040" si="124">IF(AND(F1005="Yes",Facility_Type="Commercial"),(SFE_Commercial-SFBASE_Commercial)*E1005/1000*$J$1000,IF(AND(F1005="Yes",Facility_Type="Industrial",G1005="Non-High Bay"),(SFE_Industrial-SFBASE_Industrial)*E1005/1000*$J$1000,IF(AND(F1005="Yes",Facility_Type="Schools &amp; Government",G1005="Non-High Bay"),((SFE_SG-SFBASE_SG)*E1005/1000*$J$1000),"")))</f>
        <v/>
      </c>
      <c r="J1005" s="96" t="str">
        <f t="shared" ref="J1005:J1040" si="125">IFERROR(I1005*EUL_for_NLC,"")</f>
        <v/>
      </c>
    </row>
    <row r="1006" spans="1:10" x14ac:dyDescent="0.3">
      <c r="A1006" s="89"/>
      <c r="B1006" s="90" t="str">
        <f>IF(A1006="","",VLOOKUP(A1006,'Fixture List Individual Files'!$B$14:$F$63,2,FALSE))</f>
        <v/>
      </c>
      <c r="C1006" s="91"/>
      <c r="D1006" s="92" t="str">
        <f>IF(A1006="","",VLOOKUP(A1006,'Fixture List Individual Files'!$B$14:$F$63,3,FALSE))</f>
        <v/>
      </c>
      <c r="E1006" s="92" t="str">
        <f t="shared" ref="E1006:E1040" si="126">IF(D1006="","",C1006*D1006)</f>
        <v/>
      </c>
      <c r="F1006" s="93" t="str">
        <f>IF(A1006="","",VLOOKUP(A1006,'Fixture List Individual Files'!$B$14:$F$63,4,FALSE))</f>
        <v/>
      </c>
      <c r="G1006" s="94" t="str">
        <f>IF(A1006="","",VLOOKUP(A1006,'Fixture List Individual Files'!$B$14:$F$63,5,FALSE))</f>
        <v/>
      </c>
      <c r="H1006" s="95" t="str">
        <f t="shared" si="123"/>
        <v/>
      </c>
      <c r="I1006" s="96" t="str">
        <f t="shared" si="124"/>
        <v/>
      </c>
      <c r="J1006" s="96" t="str">
        <f t="shared" si="125"/>
        <v/>
      </c>
    </row>
    <row r="1007" spans="1:10" x14ac:dyDescent="0.3">
      <c r="A1007" s="89"/>
      <c r="B1007" s="90" t="str">
        <f>IF(A1007="","",VLOOKUP(A1007,'Fixture List Individual Files'!$B$14:$F$63,2,FALSE))</f>
        <v/>
      </c>
      <c r="C1007" s="91"/>
      <c r="D1007" s="92" t="str">
        <f>IF(A1007="","",VLOOKUP(A1007,'Fixture List Individual Files'!$B$14:$F$63,3,FALSE))</f>
        <v/>
      </c>
      <c r="E1007" s="92" t="str">
        <f t="shared" si="126"/>
        <v/>
      </c>
      <c r="F1007" s="93" t="str">
        <f>IF(A1007="","",VLOOKUP(A1007,'Fixture List Individual Files'!$B$14:$F$63,4,FALSE))</f>
        <v/>
      </c>
      <c r="G1007" s="94" t="str">
        <f>IF(A1007="","",VLOOKUP(A1007,'Fixture List Individual Files'!$B$14:$F$63,5,FALSE))</f>
        <v/>
      </c>
      <c r="H1007" s="95" t="str">
        <f t="shared" si="123"/>
        <v/>
      </c>
      <c r="I1007" s="96" t="str">
        <f t="shared" si="124"/>
        <v/>
      </c>
      <c r="J1007" s="96" t="str">
        <f t="shared" si="125"/>
        <v/>
      </c>
    </row>
    <row r="1008" spans="1:10" x14ac:dyDescent="0.3">
      <c r="A1008" s="89"/>
      <c r="B1008" s="90" t="str">
        <f>IF(A1008="","",VLOOKUP(A1008,'Fixture List Individual Files'!$B$14:$F$63,2,FALSE))</f>
        <v/>
      </c>
      <c r="C1008" s="91"/>
      <c r="D1008" s="92" t="str">
        <f>IF(A1008="","",VLOOKUP(A1008,'Fixture List Individual Files'!$B$14:$F$63,3,FALSE))</f>
        <v/>
      </c>
      <c r="E1008" s="92" t="str">
        <f t="shared" si="126"/>
        <v/>
      </c>
      <c r="F1008" s="93" t="str">
        <f>IF(A1008="","",VLOOKUP(A1008,'Fixture List Individual Files'!$B$14:$F$63,4,FALSE))</f>
        <v/>
      </c>
      <c r="G1008" s="94" t="str">
        <f>IF(A1008="","",VLOOKUP(A1008,'Fixture List Individual Files'!$B$14:$F$63,5,FALSE))</f>
        <v/>
      </c>
      <c r="H1008" s="95" t="str">
        <f t="shared" si="123"/>
        <v/>
      </c>
      <c r="I1008" s="96" t="str">
        <f t="shared" si="124"/>
        <v/>
      </c>
      <c r="J1008" s="96" t="str">
        <f t="shared" si="125"/>
        <v/>
      </c>
    </row>
    <row r="1009" spans="1:10" x14ac:dyDescent="0.3">
      <c r="A1009" s="89"/>
      <c r="B1009" s="90" t="str">
        <f>IF(A1009="","",VLOOKUP(A1009,'Fixture List Individual Files'!$B$14:$F$63,2,FALSE))</f>
        <v/>
      </c>
      <c r="C1009" s="91"/>
      <c r="D1009" s="92" t="str">
        <f>IF(A1009="","",VLOOKUP(A1009,'Fixture List Individual Files'!$B$14:$F$63,3,FALSE))</f>
        <v/>
      </c>
      <c r="E1009" s="92" t="str">
        <f t="shared" si="126"/>
        <v/>
      </c>
      <c r="F1009" s="93" t="str">
        <f>IF(A1009="","",VLOOKUP(A1009,'Fixture List Individual Files'!$B$14:$F$63,4,FALSE))</f>
        <v/>
      </c>
      <c r="G1009" s="94" t="str">
        <f>IF(A1009="","",VLOOKUP(A1009,'Fixture List Individual Files'!$B$14:$F$63,5,FALSE))</f>
        <v/>
      </c>
      <c r="H1009" s="95" t="str">
        <f t="shared" si="123"/>
        <v/>
      </c>
      <c r="I1009" s="96" t="str">
        <f t="shared" si="124"/>
        <v/>
      </c>
      <c r="J1009" s="96" t="str">
        <f t="shared" si="125"/>
        <v/>
      </c>
    </row>
    <row r="1010" spans="1:10" x14ac:dyDescent="0.3">
      <c r="A1010" s="89"/>
      <c r="B1010" s="90" t="str">
        <f>IF(A1010="","",VLOOKUP(A1010,'Fixture List Individual Files'!$B$14:$F$63,2,FALSE))</f>
        <v/>
      </c>
      <c r="C1010" s="91"/>
      <c r="D1010" s="92" t="str">
        <f>IF(A1010="","",VLOOKUP(A1010,'Fixture List Individual Files'!$B$14:$F$63,3,FALSE))</f>
        <v/>
      </c>
      <c r="E1010" s="92" t="str">
        <f t="shared" si="126"/>
        <v/>
      </c>
      <c r="F1010" s="93" t="str">
        <f>IF(A1010="","",VLOOKUP(A1010,'Fixture List Individual Files'!$B$14:$F$63,4,FALSE))</f>
        <v/>
      </c>
      <c r="G1010" s="94" t="str">
        <f>IF(A1010="","",VLOOKUP(A1010,'Fixture List Individual Files'!$B$14:$F$63,5,FALSE))</f>
        <v/>
      </c>
      <c r="H1010" s="95" t="str">
        <f t="shared" si="123"/>
        <v/>
      </c>
      <c r="I1010" s="96" t="str">
        <f t="shared" si="124"/>
        <v/>
      </c>
      <c r="J1010" s="96" t="str">
        <f t="shared" si="125"/>
        <v/>
      </c>
    </row>
    <row r="1011" spans="1:10" x14ac:dyDescent="0.3">
      <c r="A1011" s="89"/>
      <c r="B1011" s="90" t="str">
        <f>IF(A1011="","",VLOOKUP(A1011,'Fixture List Individual Files'!$B$14:$F$63,2,FALSE))</f>
        <v/>
      </c>
      <c r="C1011" s="91"/>
      <c r="D1011" s="92" t="str">
        <f>IF(A1011="","",VLOOKUP(A1011,'Fixture List Individual Files'!$B$14:$F$63,3,FALSE))</f>
        <v/>
      </c>
      <c r="E1011" s="92" t="str">
        <f t="shared" si="126"/>
        <v/>
      </c>
      <c r="F1011" s="93" t="str">
        <f>IF(A1011="","",VLOOKUP(A1011,'Fixture List Individual Files'!$B$14:$F$63,4,FALSE))</f>
        <v/>
      </c>
      <c r="G1011" s="94" t="str">
        <f>IF(A1011="","",VLOOKUP(A1011,'Fixture List Individual Files'!$B$14:$F$63,5,FALSE))</f>
        <v/>
      </c>
      <c r="H1011" s="95" t="str">
        <f t="shared" si="123"/>
        <v/>
      </c>
      <c r="I1011" s="96" t="str">
        <f t="shared" si="124"/>
        <v/>
      </c>
      <c r="J1011" s="96" t="str">
        <f t="shared" si="125"/>
        <v/>
      </c>
    </row>
    <row r="1012" spans="1:10" x14ac:dyDescent="0.3">
      <c r="A1012" s="89"/>
      <c r="B1012" s="90" t="str">
        <f>IF(A1012="","",VLOOKUP(A1012,'Fixture List Individual Files'!$B$14:$F$63,2,FALSE))</f>
        <v/>
      </c>
      <c r="C1012" s="91"/>
      <c r="D1012" s="92" t="str">
        <f>IF(A1012="","",VLOOKUP(A1012,'Fixture List Individual Files'!$B$14:$F$63,3,FALSE))</f>
        <v/>
      </c>
      <c r="E1012" s="92" t="str">
        <f t="shared" si="126"/>
        <v/>
      </c>
      <c r="F1012" s="93" t="str">
        <f>IF(A1012="","",VLOOKUP(A1012,'Fixture List Individual Files'!$B$14:$F$63,4,FALSE))</f>
        <v/>
      </c>
      <c r="G1012" s="94" t="str">
        <f>IF(A1012="","",VLOOKUP(A1012,'Fixture List Individual Files'!$B$14:$F$63,5,FALSE))</f>
        <v/>
      </c>
      <c r="H1012" s="95" t="str">
        <f t="shared" si="123"/>
        <v/>
      </c>
      <c r="I1012" s="96" t="str">
        <f t="shared" si="124"/>
        <v/>
      </c>
      <c r="J1012" s="96" t="str">
        <f t="shared" si="125"/>
        <v/>
      </c>
    </row>
    <row r="1013" spans="1:10" x14ac:dyDescent="0.3">
      <c r="A1013" s="89"/>
      <c r="B1013" s="90" t="str">
        <f>IF(A1013="","",VLOOKUP(A1013,'Fixture List Individual Files'!$B$14:$F$63,2,FALSE))</f>
        <v/>
      </c>
      <c r="C1013" s="91"/>
      <c r="D1013" s="92" t="str">
        <f>IF(A1013="","",VLOOKUP(A1013,'Fixture List Individual Files'!$B$14:$F$63,3,FALSE))</f>
        <v/>
      </c>
      <c r="E1013" s="92" t="str">
        <f t="shared" si="126"/>
        <v/>
      </c>
      <c r="F1013" s="93" t="str">
        <f>IF(A1013="","",VLOOKUP(A1013,'Fixture List Individual Files'!$B$14:$F$63,4,FALSE))</f>
        <v/>
      </c>
      <c r="G1013" s="94" t="str">
        <f>IF(A1013="","",VLOOKUP(A1013,'Fixture List Individual Files'!$B$14:$F$63,5,FALSE))</f>
        <v/>
      </c>
      <c r="H1013" s="95" t="str">
        <f t="shared" si="123"/>
        <v/>
      </c>
      <c r="I1013" s="96" t="str">
        <f t="shared" si="124"/>
        <v/>
      </c>
      <c r="J1013" s="96" t="str">
        <f t="shared" si="125"/>
        <v/>
      </c>
    </row>
    <row r="1014" spans="1:10" x14ac:dyDescent="0.3">
      <c r="A1014" s="89"/>
      <c r="B1014" s="90" t="str">
        <f>IF(A1014="","",VLOOKUP(A1014,'Fixture List Individual Files'!$B$14:$F$63,2,FALSE))</f>
        <v/>
      </c>
      <c r="C1014" s="91"/>
      <c r="D1014" s="92" t="str">
        <f>IF(A1014="","",VLOOKUP(A1014,'Fixture List Individual Files'!$B$14:$F$63,3,FALSE))</f>
        <v/>
      </c>
      <c r="E1014" s="92" t="str">
        <f t="shared" si="126"/>
        <v/>
      </c>
      <c r="F1014" s="93" t="str">
        <f>IF(A1014="","",VLOOKUP(A1014,'Fixture List Individual Files'!$B$14:$F$63,4,FALSE))</f>
        <v/>
      </c>
      <c r="G1014" s="94" t="str">
        <f>IF(A1014="","",VLOOKUP(A1014,'Fixture List Individual Files'!$B$14:$F$63,5,FALSE))</f>
        <v/>
      </c>
      <c r="H1014" s="95" t="str">
        <f t="shared" si="123"/>
        <v/>
      </c>
      <c r="I1014" s="96" t="str">
        <f t="shared" si="124"/>
        <v/>
      </c>
      <c r="J1014" s="96" t="str">
        <f t="shared" si="125"/>
        <v/>
      </c>
    </row>
    <row r="1015" spans="1:10" x14ac:dyDescent="0.3">
      <c r="A1015" s="89"/>
      <c r="B1015" s="90" t="str">
        <f>IF(A1015="","",VLOOKUP(A1015,'Fixture List Individual Files'!$B$14:$F$63,2,FALSE))</f>
        <v/>
      </c>
      <c r="C1015" s="91"/>
      <c r="D1015" s="92" t="str">
        <f>IF(A1015="","",VLOOKUP(A1015,'Fixture List Individual Files'!$B$14:$F$63,3,FALSE))</f>
        <v/>
      </c>
      <c r="E1015" s="92" t="str">
        <f t="shared" si="126"/>
        <v/>
      </c>
      <c r="F1015" s="93" t="str">
        <f>IF(A1015="","",VLOOKUP(A1015,'Fixture List Individual Files'!$B$14:$F$63,4,FALSE))</f>
        <v/>
      </c>
      <c r="G1015" s="94" t="str">
        <f>IF(A1015="","",VLOOKUP(A1015,'Fixture List Individual Files'!$B$14:$F$63,5,FALSE))</f>
        <v/>
      </c>
      <c r="H1015" s="95" t="str">
        <f t="shared" si="123"/>
        <v/>
      </c>
      <c r="I1015" s="96" t="str">
        <f t="shared" si="124"/>
        <v/>
      </c>
      <c r="J1015" s="96" t="str">
        <f t="shared" si="125"/>
        <v/>
      </c>
    </row>
    <row r="1016" spans="1:10" x14ac:dyDescent="0.3">
      <c r="A1016" s="89"/>
      <c r="B1016" s="90" t="str">
        <f>IF(A1016="","",VLOOKUP(A1016,'Fixture List Individual Files'!$B$14:$F$63,2,FALSE))</f>
        <v/>
      </c>
      <c r="C1016" s="91"/>
      <c r="D1016" s="92" t="str">
        <f>IF(A1016="","",VLOOKUP(A1016,'Fixture List Individual Files'!$B$14:$F$63,3,FALSE))</f>
        <v/>
      </c>
      <c r="E1016" s="92" t="str">
        <f t="shared" si="126"/>
        <v/>
      </c>
      <c r="F1016" s="93" t="str">
        <f>IF(A1016="","",VLOOKUP(A1016,'Fixture List Individual Files'!$B$14:$F$63,4,FALSE))</f>
        <v/>
      </c>
      <c r="G1016" s="94" t="str">
        <f>IF(A1016="","",VLOOKUP(A1016,'Fixture List Individual Files'!$B$14:$F$63,5,FALSE))</f>
        <v/>
      </c>
      <c r="H1016" s="95" t="str">
        <f t="shared" si="123"/>
        <v/>
      </c>
      <c r="I1016" s="96" t="str">
        <f t="shared" si="124"/>
        <v/>
      </c>
      <c r="J1016" s="96" t="str">
        <f t="shared" si="125"/>
        <v/>
      </c>
    </row>
    <row r="1017" spans="1:10" x14ac:dyDescent="0.3">
      <c r="A1017" s="89"/>
      <c r="B1017" s="90" t="str">
        <f>IF(A1017="","",VLOOKUP(A1017,'Fixture List Individual Files'!$B$14:$F$63,2,FALSE))</f>
        <v/>
      </c>
      <c r="C1017" s="91"/>
      <c r="D1017" s="92" t="str">
        <f>IF(A1017="","",VLOOKUP(A1017,'Fixture List Individual Files'!$B$14:$F$63,3,FALSE))</f>
        <v/>
      </c>
      <c r="E1017" s="92" t="str">
        <f t="shared" si="126"/>
        <v/>
      </c>
      <c r="F1017" s="93" t="str">
        <f>IF(A1017="","",VLOOKUP(A1017,'Fixture List Individual Files'!$B$14:$F$63,4,FALSE))</f>
        <v/>
      </c>
      <c r="G1017" s="94" t="str">
        <f>IF(A1017="","",VLOOKUP(A1017,'Fixture List Individual Files'!$B$14:$F$63,5,FALSE))</f>
        <v/>
      </c>
      <c r="H1017" s="95" t="str">
        <f t="shared" si="123"/>
        <v/>
      </c>
      <c r="I1017" s="96" t="str">
        <f t="shared" si="124"/>
        <v/>
      </c>
      <c r="J1017" s="96" t="str">
        <f t="shared" si="125"/>
        <v/>
      </c>
    </row>
    <row r="1018" spans="1:10" x14ac:dyDescent="0.3">
      <c r="A1018" s="89"/>
      <c r="B1018" s="90" t="str">
        <f>IF(A1018="","",VLOOKUP(A1018,'Fixture List Individual Files'!$B$14:$F$63,2,FALSE))</f>
        <v/>
      </c>
      <c r="C1018" s="91"/>
      <c r="D1018" s="92" t="str">
        <f>IF(A1018="","",VLOOKUP(A1018,'Fixture List Individual Files'!$B$14:$F$63,3,FALSE))</f>
        <v/>
      </c>
      <c r="E1018" s="92" t="str">
        <f t="shared" si="126"/>
        <v/>
      </c>
      <c r="F1018" s="93" t="str">
        <f>IF(A1018="","",VLOOKUP(A1018,'Fixture List Individual Files'!$B$14:$F$63,4,FALSE))</f>
        <v/>
      </c>
      <c r="G1018" s="94" t="str">
        <f>IF(A1018="","",VLOOKUP(A1018,'Fixture List Individual Files'!$B$14:$F$63,5,FALSE))</f>
        <v/>
      </c>
      <c r="H1018" s="95" t="str">
        <f t="shared" si="123"/>
        <v/>
      </c>
      <c r="I1018" s="96" t="str">
        <f t="shared" si="124"/>
        <v/>
      </c>
      <c r="J1018" s="96" t="str">
        <f t="shared" si="125"/>
        <v/>
      </c>
    </row>
    <row r="1019" spans="1:10" x14ac:dyDescent="0.3">
      <c r="A1019" s="89"/>
      <c r="B1019" s="90" t="str">
        <f>IF(A1019="","",VLOOKUP(A1019,'Fixture List Individual Files'!$B$14:$F$63,2,FALSE))</f>
        <v/>
      </c>
      <c r="C1019" s="91"/>
      <c r="D1019" s="92" t="str">
        <f>IF(A1019="","",VLOOKUP(A1019,'Fixture List Individual Files'!$B$14:$F$63,3,FALSE))</f>
        <v/>
      </c>
      <c r="E1019" s="92" t="str">
        <f t="shared" si="126"/>
        <v/>
      </c>
      <c r="F1019" s="93" t="str">
        <f>IF(A1019="","",VLOOKUP(A1019,'Fixture List Individual Files'!$B$14:$F$63,4,FALSE))</f>
        <v/>
      </c>
      <c r="G1019" s="94" t="str">
        <f>IF(A1019="","",VLOOKUP(A1019,'Fixture List Individual Files'!$B$14:$F$63,5,FALSE))</f>
        <v/>
      </c>
      <c r="H1019" s="95" t="str">
        <f t="shared" si="123"/>
        <v/>
      </c>
      <c r="I1019" s="96" t="str">
        <f t="shared" si="124"/>
        <v/>
      </c>
      <c r="J1019" s="96" t="str">
        <f t="shared" si="125"/>
        <v/>
      </c>
    </row>
    <row r="1020" spans="1:10" x14ac:dyDescent="0.3">
      <c r="A1020" s="89"/>
      <c r="B1020" s="90" t="str">
        <f>IF(A1020="","",VLOOKUP(A1020,'Fixture List Individual Files'!$B$14:$F$63,2,FALSE))</f>
        <v/>
      </c>
      <c r="C1020" s="91"/>
      <c r="D1020" s="92" t="str">
        <f>IF(A1020="","",VLOOKUP(A1020,'Fixture List Individual Files'!$B$14:$F$63,3,FALSE))</f>
        <v/>
      </c>
      <c r="E1020" s="92" t="str">
        <f t="shared" si="126"/>
        <v/>
      </c>
      <c r="F1020" s="93" t="str">
        <f>IF(A1020="","",VLOOKUP(A1020,'Fixture List Individual Files'!$B$14:$F$63,4,FALSE))</f>
        <v/>
      </c>
      <c r="G1020" s="94" t="str">
        <f>IF(A1020="","",VLOOKUP(A1020,'Fixture List Individual Files'!$B$14:$F$63,5,FALSE))</f>
        <v/>
      </c>
      <c r="H1020" s="95" t="str">
        <f t="shared" si="123"/>
        <v/>
      </c>
      <c r="I1020" s="96" t="str">
        <f t="shared" si="124"/>
        <v/>
      </c>
      <c r="J1020" s="96" t="str">
        <f t="shared" si="125"/>
        <v/>
      </c>
    </row>
    <row r="1021" spans="1:10" x14ac:dyDescent="0.3">
      <c r="A1021" s="89"/>
      <c r="B1021" s="90" t="str">
        <f>IF(A1021="","",VLOOKUP(A1021,'Fixture List Individual Files'!$B$14:$F$63,2,FALSE))</f>
        <v/>
      </c>
      <c r="C1021" s="91"/>
      <c r="D1021" s="92" t="str">
        <f>IF(A1021="","",VLOOKUP(A1021,'Fixture List Individual Files'!$B$14:$F$63,3,FALSE))</f>
        <v/>
      </c>
      <c r="E1021" s="92" t="str">
        <f t="shared" si="126"/>
        <v/>
      </c>
      <c r="F1021" s="93" t="str">
        <f>IF(A1021="","",VLOOKUP(A1021,'Fixture List Individual Files'!$B$14:$F$63,4,FALSE))</f>
        <v/>
      </c>
      <c r="G1021" s="94" t="str">
        <f>IF(A1021="","",VLOOKUP(A1021,'Fixture List Individual Files'!$B$14:$F$63,5,FALSE))</f>
        <v/>
      </c>
      <c r="H1021" s="95" t="str">
        <f t="shared" si="123"/>
        <v/>
      </c>
      <c r="I1021" s="96" t="str">
        <f t="shared" si="124"/>
        <v/>
      </c>
      <c r="J1021" s="96" t="str">
        <f t="shared" si="125"/>
        <v/>
      </c>
    </row>
    <row r="1022" spans="1:10" x14ac:dyDescent="0.3">
      <c r="A1022" s="89"/>
      <c r="B1022" s="90" t="str">
        <f>IF(A1022="","",VLOOKUP(A1022,'Fixture List Individual Files'!$B$14:$F$63,2,FALSE))</f>
        <v/>
      </c>
      <c r="C1022" s="91"/>
      <c r="D1022" s="92" t="str">
        <f>IF(A1022="","",VLOOKUP(A1022,'Fixture List Individual Files'!$B$14:$F$63,3,FALSE))</f>
        <v/>
      </c>
      <c r="E1022" s="92" t="str">
        <f t="shared" si="126"/>
        <v/>
      </c>
      <c r="F1022" s="93" t="str">
        <f>IF(A1022="","",VLOOKUP(A1022,'Fixture List Individual Files'!$B$14:$F$63,4,FALSE))</f>
        <v/>
      </c>
      <c r="G1022" s="94" t="str">
        <f>IF(A1022="","",VLOOKUP(A1022,'Fixture List Individual Files'!$B$14:$F$63,5,FALSE))</f>
        <v/>
      </c>
      <c r="H1022" s="95" t="str">
        <f t="shared" si="123"/>
        <v/>
      </c>
      <c r="I1022" s="96" t="str">
        <f t="shared" si="124"/>
        <v/>
      </c>
      <c r="J1022" s="96" t="str">
        <f t="shared" si="125"/>
        <v/>
      </c>
    </row>
    <row r="1023" spans="1:10" x14ac:dyDescent="0.3">
      <c r="A1023" s="89"/>
      <c r="B1023" s="90" t="str">
        <f>IF(A1023="","",VLOOKUP(A1023,'Fixture List Individual Files'!$B$14:$F$63,2,FALSE))</f>
        <v/>
      </c>
      <c r="C1023" s="91"/>
      <c r="D1023" s="92" t="str">
        <f>IF(A1023="","",VLOOKUP(A1023,'Fixture List Individual Files'!$B$14:$F$63,3,FALSE))</f>
        <v/>
      </c>
      <c r="E1023" s="92" t="str">
        <f t="shared" si="126"/>
        <v/>
      </c>
      <c r="F1023" s="93" t="str">
        <f>IF(A1023="","",VLOOKUP(A1023,'Fixture List Individual Files'!$B$14:$F$63,4,FALSE))</f>
        <v/>
      </c>
      <c r="G1023" s="94" t="str">
        <f>IF(A1023="","",VLOOKUP(A1023,'Fixture List Individual Files'!$B$14:$F$63,5,FALSE))</f>
        <v/>
      </c>
      <c r="H1023" s="95" t="str">
        <f t="shared" si="123"/>
        <v/>
      </c>
      <c r="I1023" s="96" t="str">
        <f t="shared" si="124"/>
        <v/>
      </c>
      <c r="J1023" s="96" t="str">
        <f t="shared" si="125"/>
        <v/>
      </c>
    </row>
    <row r="1024" spans="1:10" x14ac:dyDescent="0.3">
      <c r="A1024" s="89"/>
      <c r="B1024" s="90" t="str">
        <f>IF(A1024="","",VLOOKUP(A1024,'Fixture List Individual Files'!$B$14:$F$63,2,FALSE))</f>
        <v/>
      </c>
      <c r="C1024" s="91"/>
      <c r="D1024" s="92" t="str">
        <f>IF(A1024="","",VLOOKUP(A1024,'Fixture List Individual Files'!$B$14:$F$63,3,FALSE))</f>
        <v/>
      </c>
      <c r="E1024" s="92" t="str">
        <f t="shared" si="126"/>
        <v/>
      </c>
      <c r="F1024" s="93" t="str">
        <f>IF(A1024="","",VLOOKUP(A1024,'Fixture List Individual Files'!$B$14:$F$63,4,FALSE))</f>
        <v/>
      </c>
      <c r="G1024" s="94" t="str">
        <f>IF(A1024="","",VLOOKUP(A1024,'Fixture List Individual Files'!$B$14:$F$63,5,FALSE))</f>
        <v/>
      </c>
      <c r="H1024" s="95" t="str">
        <f t="shared" si="123"/>
        <v/>
      </c>
      <c r="I1024" s="96" t="str">
        <f t="shared" si="124"/>
        <v/>
      </c>
      <c r="J1024" s="96" t="str">
        <f t="shared" si="125"/>
        <v/>
      </c>
    </row>
    <row r="1025" spans="1:10" x14ac:dyDescent="0.3">
      <c r="A1025" s="89"/>
      <c r="B1025" s="90" t="str">
        <f>IF(A1025="","",VLOOKUP(A1025,'Fixture List Individual Files'!$B$14:$F$63,2,FALSE))</f>
        <v/>
      </c>
      <c r="C1025" s="91"/>
      <c r="D1025" s="92" t="str">
        <f>IF(A1025="","",VLOOKUP(A1025,'Fixture List Individual Files'!$B$14:$F$63,3,FALSE))</f>
        <v/>
      </c>
      <c r="E1025" s="92" t="str">
        <f t="shared" si="126"/>
        <v/>
      </c>
      <c r="F1025" s="93" t="str">
        <f>IF(A1025="","",VLOOKUP(A1025,'Fixture List Individual Files'!$B$14:$F$63,4,FALSE))</f>
        <v/>
      </c>
      <c r="G1025" s="94" t="str">
        <f>IF(A1025="","",VLOOKUP(A1025,'Fixture List Individual Files'!$B$14:$F$63,5,FALSE))</f>
        <v/>
      </c>
      <c r="H1025" s="95" t="str">
        <f t="shared" si="123"/>
        <v/>
      </c>
      <c r="I1025" s="96" t="str">
        <f t="shared" si="124"/>
        <v/>
      </c>
      <c r="J1025" s="96" t="str">
        <f t="shared" si="125"/>
        <v/>
      </c>
    </row>
    <row r="1026" spans="1:10" x14ac:dyDescent="0.3">
      <c r="A1026" s="89"/>
      <c r="B1026" s="90" t="str">
        <f>IF(A1026="","",VLOOKUP(A1026,'Fixture List Individual Files'!$B$14:$F$63,2,FALSE))</f>
        <v/>
      </c>
      <c r="C1026" s="91"/>
      <c r="D1026" s="92" t="str">
        <f>IF(A1026="","",VLOOKUP(A1026,'Fixture List Individual Files'!$B$14:$F$63,3,FALSE))</f>
        <v/>
      </c>
      <c r="E1026" s="92" t="str">
        <f t="shared" si="126"/>
        <v/>
      </c>
      <c r="F1026" s="93" t="str">
        <f>IF(A1026="","",VLOOKUP(A1026,'Fixture List Individual Files'!$B$14:$F$63,4,FALSE))</f>
        <v/>
      </c>
      <c r="G1026" s="94" t="str">
        <f>IF(A1026="","",VLOOKUP(A1026,'Fixture List Individual Files'!$B$14:$F$63,5,FALSE))</f>
        <v/>
      </c>
      <c r="H1026" s="95" t="str">
        <f t="shared" si="123"/>
        <v/>
      </c>
      <c r="I1026" s="96" t="str">
        <f t="shared" si="124"/>
        <v/>
      </c>
      <c r="J1026" s="96" t="str">
        <f t="shared" si="125"/>
        <v/>
      </c>
    </row>
    <row r="1027" spans="1:10" x14ac:dyDescent="0.3">
      <c r="A1027" s="89"/>
      <c r="B1027" s="90" t="str">
        <f>IF(A1027="","",VLOOKUP(A1027,'Fixture List Individual Files'!$B$14:$F$63,2,FALSE))</f>
        <v/>
      </c>
      <c r="C1027" s="91"/>
      <c r="D1027" s="92" t="str">
        <f>IF(A1027="","",VLOOKUP(A1027,'Fixture List Individual Files'!$B$14:$F$63,3,FALSE))</f>
        <v/>
      </c>
      <c r="E1027" s="92" t="str">
        <f t="shared" si="126"/>
        <v/>
      </c>
      <c r="F1027" s="93" t="str">
        <f>IF(A1027="","",VLOOKUP(A1027,'Fixture List Individual Files'!$B$14:$F$63,4,FALSE))</f>
        <v/>
      </c>
      <c r="G1027" s="94" t="str">
        <f>IF(A1027="","",VLOOKUP(A1027,'Fixture List Individual Files'!$B$14:$F$63,5,FALSE))</f>
        <v/>
      </c>
      <c r="H1027" s="95" t="str">
        <f t="shared" si="123"/>
        <v/>
      </c>
      <c r="I1027" s="96" t="str">
        <f t="shared" si="124"/>
        <v/>
      </c>
      <c r="J1027" s="96" t="str">
        <f t="shared" si="125"/>
        <v/>
      </c>
    </row>
    <row r="1028" spans="1:10" x14ac:dyDescent="0.3">
      <c r="A1028" s="89"/>
      <c r="B1028" s="90" t="str">
        <f>IF(A1028="","",VLOOKUP(A1028,'Fixture List Individual Files'!$B$14:$F$63,2,FALSE))</f>
        <v/>
      </c>
      <c r="C1028" s="91"/>
      <c r="D1028" s="92" t="str">
        <f>IF(A1028="","",VLOOKUP(A1028,'Fixture List Individual Files'!$B$14:$F$63,3,FALSE))</f>
        <v/>
      </c>
      <c r="E1028" s="92" t="str">
        <f t="shared" si="126"/>
        <v/>
      </c>
      <c r="F1028" s="93" t="str">
        <f>IF(A1028="","",VLOOKUP(A1028,'Fixture List Individual Files'!$B$14:$F$63,4,FALSE))</f>
        <v/>
      </c>
      <c r="G1028" s="94" t="str">
        <f>IF(A1028="","",VLOOKUP(A1028,'Fixture List Individual Files'!$B$14:$F$63,5,FALSE))</f>
        <v/>
      </c>
      <c r="H1028" s="95" t="str">
        <f t="shared" si="123"/>
        <v/>
      </c>
      <c r="I1028" s="96" t="str">
        <f t="shared" si="124"/>
        <v/>
      </c>
      <c r="J1028" s="96" t="str">
        <f t="shared" si="125"/>
        <v/>
      </c>
    </row>
    <row r="1029" spans="1:10" x14ac:dyDescent="0.3">
      <c r="A1029" s="89"/>
      <c r="B1029" s="90" t="str">
        <f>IF(A1029="","",VLOOKUP(A1029,'Fixture List Individual Files'!$B$14:$F$63,2,FALSE))</f>
        <v/>
      </c>
      <c r="C1029" s="91"/>
      <c r="D1029" s="92" t="str">
        <f>IF(A1029="","",VLOOKUP(A1029,'Fixture List Individual Files'!$B$14:$F$63,3,FALSE))</f>
        <v/>
      </c>
      <c r="E1029" s="92" t="str">
        <f t="shared" si="126"/>
        <v/>
      </c>
      <c r="F1029" s="93" t="str">
        <f>IF(A1029="","",VLOOKUP(A1029,'Fixture List Individual Files'!$B$14:$F$63,4,FALSE))</f>
        <v/>
      </c>
      <c r="G1029" s="94" t="str">
        <f>IF(A1029="","",VLOOKUP(A1029,'Fixture List Individual Files'!$B$14:$F$63,5,FALSE))</f>
        <v/>
      </c>
      <c r="H1029" s="95" t="str">
        <f t="shared" si="123"/>
        <v/>
      </c>
      <c r="I1029" s="96" t="str">
        <f t="shared" si="124"/>
        <v/>
      </c>
      <c r="J1029" s="96" t="str">
        <f t="shared" si="125"/>
        <v/>
      </c>
    </row>
    <row r="1030" spans="1:10" x14ac:dyDescent="0.3">
      <c r="A1030" s="89"/>
      <c r="B1030" s="90" t="str">
        <f>IF(A1030="","",VLOOKUP(A1030,'Fixture List Individual Files'!$B$14:$F$63,2,FALSE))</f>
        <v/>
      </c>
      <c r="C1030" s="91"/>
      <c r="D1030" s="92" t="str">
        <f>IF(A1030="","",VLOOKUP(A1030,'Fixture List Individual Files'!$B$14:$F$63,3,FALSE))</f>
        <v/>
      </c>
      <c r="E1030" s="92" t="str">
        <f t="shared" si="126"/>
        <v/>
      </c>
      <c r="F1030" s="93" t="str">
        <f>IF(A1030="","",VLOOKUP(A1030,'Fixture List Individual Files'!$B$14:$F$63,4,FALSE))</f>
        <v/>
      </c>
      <c r="G1030" s="94" t="str">
        <f>IF(A1030="","",VLOOKUP(A1030,'Fixture List Individual Files'!$B$14:$F$63,5,FALSE))</f>
        <v/>
      </c>
      <c r="H1030" s="95" t="str">
        <f t="shared" si="123"/>
        <v/>
      </c>
      <c r="I1030" s="96" t="str">
        <f t="shared" si="124"/>
        <v/>
      </c>
      <c r="J1030" s="96" t="str">
        <f t="shared" si="125"/>
        <v/>
      </c>
    </row>
    <row r="1031" spans="1:10" x14ac:dyDescent="0.3">
      <c r="A1031" s="89"/>
      <c r="B1031" s="90" t="str">
        <f>IF(A1031="","",VLOOKUP(A1031,'Fixture List Individual Files'!$B$14:$F$63,2,FALSE))</f>
        <v/>
      </c>
      <c r="C1031" s="91"/>
      <c r="D1031" s="92" t="str">
        <f>IF(A1031="","",VLOOKUP(A1031,'Fixture List Individual Files'!$B$14:$F$63,3,FALSE))</f>
        <v/>
      </c>
      <c r="E1031" s="92" t="str">
        <f t="shared" si="126"/>
        <v/>
      </c>
      <c r="F1031" s="93" t="str">
        <f>IF(A1031="","",VLOOKUP(A1031,'Fixture List Individual Files'!$B$14:$F$63,4,FALSE))</f>
        <v/>
      </c>
      <c r="G1031" s="94" t="str">
        <f>IF(A1031="","",VLOOKUP(A1031,'Fixture List Individual Files'!$B$14:$F$63,5,FALSE))</f>
        <v/>
      </c>
      <c r="H1031" s="95" t="str">
        <f t="shared" si="123"/>
        <v/>
      </c>
      <c r="I1031" s="96" t="str">
        <f t="shared" si="124"/>
        <v/>
      </c>
      <c r="J1031" s="96" t="str">
        <f t="shared" si="125"/>
        <v/>
      </c>
    </row>
    <row r="1032" spans="1:10" x14ac:dyDescent="0.3">
      <c r="A1032" s="89"/>
      <c r="B1032" s="90" t="str">
        <f>IF(A1032="","",VLOOKUP(A1032,'Fixture List Individual Files'!$B$14:$F$63,2,FALSE))</f>
        <v/>
      </c>
      <c r="C1032" s="91"/>
      <c r="D1032" s="92" t="str">
        <f>IF(A1032="","",VLOOKUP(A1032,'Fixture List Individual Files'!$B$14:$F$63,3,FALSE))</f>
        <v/>
      </c>
      <c r="E1032" s="92" t="str">
        <f t="shared" si="126"/>
        <v/>
      </c>
      <c r="F1032" s="93" t="str">
        <f>IF(A1032="","",VLOOKUP(A1032,'Fixture List Individual Files'!$B$14:$F$63,4,FALSE))</f>
        <v/>
      </c>
      <c r="G1032" s="94" t="str">
        <f>IF(A1032="","",VLOOKUP(A1032,'Fixture List Individual Files'!$B$14:$F$63,5,FALSE))</f>
        <v/>
      </c>
      <c r="H1032" s="95" t="str">
        <f t="shared" si="123"/>
        <v/>
      </c>
      <c r="I1032" s="96" t="str">
        <f t="shared" si="124"/>
        <v/>
      </c>
      <c r="J1032" s="96" t="str">
        <f t="shared" si="125"/>
        <v/>
      </c>
    </row>
    <row r="1033" spans="1:10" x14ac:dyDescent="0.3">
      <c r="A1033" s="89"/>
      <c r="B1033" s="90" t="str">
        <f>IF(A1033="","",VLOOKUP(A1033,'Fixture List Individual Files'!$B$14:$F$63,2,FALSE))</f>
        <v/>
      </c>
      <c r="C1033" s="91"/>
      <c r="D1033" s="92" t="str">
        <f>IF(A1033="","",VLOOKUP(A1033,'Fixture List Individual Files'!$B$14:$F$63,3,FALSE))</f>
        <v/>
      </c>
      <c r="E1033" s="92" t="str">
        <f t="shared" si="126"/>
        <v/>
      </c>
      <c r="F1033" s="93" t="str">
        <f>IF(A1033="","",VLOOKUP(A1033,'Fixture List Individual Files'!$B$14:$F$63,4,FALSE))</f>
        <v/>
      </c>
      <c r="G1033" s="94" t="str">
        <f>IF(A1033="","",VLOOKUP(A1033,'Fixture List Individual Files'!$B$14:$F$63,5,FALSE))</f>
        <v/>
      </c>
      <c r="H1033" s="95" t="str">
        <f t="shared" si="123"/>
        <v/>
      </c>
      <c r="I1033" s="96" t="str">
        <f t="shared" si="124"/>
        <v/>
      </c>
      <c r="J1033" s="96" t="str">
        <f t="shared" si="125"/>
        <v/>
      </c>
    </row>
    <row r="1034" spans="1:10" x14ac:dyDescent="0.3">
      <c r="A1034" s="89"/>
      <c r="B1034" s="90" t="str">
        <f>IF(A1034="","",VLOOKUP(A1034,'Fixture List Individual Files'!$B$14:$F$63,2,FALSE))</f>
        <v/>
      </c>
      <c r="C1034" s="91"/>
      <c r="D1034" s="92" t="str">
        <f>IF(A1034="","",VLOOKUP(A1034,'Fixture List Individual Files'!$B$14:$F$63,3,FALSE))</f>
        <v/>
      </c>
      <c r="E1034" s="92" t="str">
        <f t="shared" si="126"/>
        <v/>
      </c>
      <c r="F1034" s="93" t="str">
        <f>IF(A1034="","",VLOOKUP(A1034,'Fixture List Individual Files'!$B$14:$F$63,4,FALSE))</f>
        <v/>
      </c>
      <c r="G1034" s="94" t="str">
        <f>IF(A1034="","",VLOOKUP(A1034,'Fixture List Individual Files'!$B$14:$F$63,5,FALSE))</f>
        <v/>
      </c>
      <c r="H1034" s="95" t="str">
        <f t="shared" si="123"/>
        <v/>
      </c>
      <c r="I1034" s="96" t="str">
        <f t="shared" si="124"/>
        <v/>
      </c>
      <c r="J1034" s="96" t="str">
        <f t="shared" si="125"/>
        <v/>
      </c>
    </row>
    <row r="1035" spans="1:10" x14ac:dyDescent="0.3">
      <c r="A1035" s="89"/>
      <c r="B1035" s="90" t="str">
        <f>IF(A1035="","",VLOOKUP(A1035,'Fixture List Individual Files'!$B$14:$F$63,2,FALSE))</f>
        <v/>
      </c>
      <c r="C1035" s="91"/>
      <c r="D1035" s="92" t="str">
        <f>IF(A1035="","",VLOOKUP(A1035,'Fixture List Individual Files'!$B$14:$F$63,3,FALSE))</f>
        <v/>
      </c>
      <c r="E1035" s="92" t="str">
        <f t="shared" si="126"/>
        <v/>
      </c>
      <c r="F1035" s="93" t="str">
        <f>IF(A1035="","",VLOOKUP(A1035,'Fixture List Individual Files'!$B$14:$F$63,4,FALSE))</f>
        <v/>
      </c>
      <c r="G1035" s="94" t="str">
        <f>IF(A1035="","",VLOOKUP(A1035,'Fixture List Individual Files'!$B$14:$F$63,5,FALSE))</f>
        <v/>
      </c>
      <c r="H1035" s="95" t="str">
        <f t="shared" si="123"/>
        <v/>
      </c>
      <c r="I1035" s="96" t="str">
        <f t="shared" si="124"/>
        <v/>
      </c>
      <c r="J1035" s="96" t="str">
        <f t="shared" si="125"/>
        <v/>
      </c>
    </row>
    <row r="1036" spans="1:10" x14ac:dyDescent="0.3">
      <c r="A1036" s="89"/>
      <c r="B1036" s="90" t="str">
        <f>IF(A1036="","",VLOOKUP(A1036,'Fixture List Individual Files'!$B$14:$F$63,2,FALSE))</f>
        <v/>
      </c>
      <c r="C1036" s="91"/>
      <c r="D1036" s="92" t="str">
        <f>IF(A1036="","",VLOOKUP(A1036,'Fixture List Individual Files'!$B$14:$F$63,3,FALSE))</f>
        <v/>
      </c>
      <c r="E1036" s="92" t="str">
        <f t="shared" si="126"/>
        <v/>
      </c>
      <c r="F1036" s="93" t="str">
        <f>IF(A1036="","",VLOOKUP(A1036,'Fixture List Individual Files'!$B$14:$F$63,4,FALSE))</f>
        <v/>
      </c>
      <c r="G1036" s="94" t="str">
        <f>IF(A1036="","",VLOOKUP(A1036,'Fixture List Individual Files'!$B$14:$F$63,5,FALSE))</f>
        <v/>
      </c>
      <c r="H1036" s="95" t="str">
        <f t="shared" si="123"/>
        <v/>
      </c>
      <c r="I1036" s="96" t="str">
        <f t="shared" si="124"/>
        <v/>
      </c>
      <c r="J1036" s="96" t="str">
        <f t="shared" si="125"/>
        <v/>
      </c>
    </row>
    <row r="1037" spans="1:10" x14ac:dyDescent="0.3">
      <c r="A1037" s="89"/>
      <c r="B1037" s="90" t="str">
        <f>IF(A1037="","",VLOOKUP(A1037,'Fixture List Individual Files'!$B$14:$F$63,2,FALSE))</f>
        <v/>
      </c>
      <c r="C1037" s="91"/>
      <c r="D1037" s="92" t="str">
        <f>IF(A1037="","",VLOOKUP(A1037,'Fixture List Individual Files'!$B$14:$F$63,3,FALSE))</f>
        <v/>
      </c>
      <c r="E1037" s="92" t="str">
        <f t="shared" si="126"/>
        <v/>
      </c>
      <c r="F1037" s="93" t="str">
        <f>IF(A1037="","",VLOOKUP(A1037,'Fixture List Individual Files'!$B$14:$F$63,4,FALSE))</f>
        <v/>
      </c>
      <c r="G1037" s="94" t="str">
        <f>IF(A1037="","",VLOOKUP(A1037,'Fixture List Individual Files'!$B$14:$F$63,5,FALSE))</f>
        <v/>
      </c>
      <c r="H1037" s="95" t="str">
        <f t="shared" si="123"/>
        <v/>
      </c>
      <c r="I1037" s="96" t="str">
        <f t="shared" si="124"/>
        <v/>
      </c>
      <c r="J1037" s="96" t="str">
        <f t="shared" si="125"/>
        <v/>
      </c>
    </row>
    <row r="1038" spans="1:10" x14ac:dyDescent="0.3">
      <c r="A1038" s="89"/>
      <c r="B1038" s="90" t="str">
        <f>IF(A1038="","",VLOOKUP(A1038,'Fixture List Individual Files'!$B$14:$F$63,2,FALSE))</f>
        <v/>
      </c>
      <c r="C1038" s="97"/>
      <c r="D1038" s="92" t="str">
        <f>IF(A1038="","",VLOOKUP(A1038,'Fixture List Individual Files'!$B$14:$F$63,3,FALSE))</f>
        <v/>
      </c>
      <c r="E1038" s="92" t="str">
        <f t="shared" si="126"/>
        <v/>
      </c>
      <c r="F1038" s="93" t="str">
        <f>IF(A1038="","",VLOOKUP(A1038,'Fixture List Individual Files'!$B$14:$F$63,4,FALSE))</f>
        <v/>
      </c>
      <c r="G1038" s="94" t="str">
        <f>IF(A1038="","",VLOOKUP(A1038,'Fixture List Individual Files'!$B$14:$F$63,5,FALSE))</f>
        <v/>
      </c>
      <c r="H1038" s="95" t="str">
        <f t="shared" si="123"/>
        <v/>
      </c>
      <c r="I1038" s="96" t="str">
        <f t="shared" si="124"/>
        <v/>
      </c>
      <c r="J1038" s="96" t="str">
        <f t="shared" si="125"/>
        <v/>
      </c>
    </row>
    <row r="1039" spans="1:10" x14ac:dyDescent="0.3">
      <c r="A1039" s="89"/>
      <c r="B1039" s="90" t="str">
        <f>IF(A1039="","",VLOOKUP(A1039,'Fixture List Individual Files'!$B$14:$F$63,2,FALSE))</f>
        <v/>
      </c>
      <c r="C1039" s="98"/>
      <c r="D1039" s="92" t="str">
        <f>IF(A1039="","",VLOOKUP(A1039,'Fixture List Individual Files'!$B$14:$F$63,3,FALSE))</f>
        <v/>
      </c>
      <c r="E1039" s="92" t="str">
        <f t="shared" si="126"/>
        <v/>
      </c>
      <c r="F1039" s="93" t="str">
        <f>IF(A1039="","",VLOOKUP(A1039,'Fixture List Individual Files'!$B$14:$F$63,4,FALSE))</f>
        <v/>
      </c>
      <c r="G1039" s="94" t="str">
        <f>IF(A1039="","",VLOOKUP(A1039,'Fixture List Individual Files'!$B$14:$F$63,5,FALSE))</f>
        <v/>
      </c>
      <c r="H1039" s="95" t="str">
        <f t="shared" si="123"/>
        <v/>
      </c>
      <c r="I1039" s="96" t="str">
        <f t="shared" si="124"/>
        <v/>
      </c>
      <c r="J1039" s="96" t="str">
        <f t="shared" si="125"/>
        <v/>
      </c>
    </row>
    <row r="1040" spans="1:10" x14ac:dyDescent="0.3">
      <c r="A1040" s="89"/>
      <c r="B1040" s="90" t="str">
        <f>IF(A1040="","",VLOOKUP(A1040,'Fixture List Individual Files'!$B$14:$F$63,2,FALSE))</f>
        <v/>
      </c>
      <c r="C1040" s="98"/>
      <c r="D1040" s="92" t="str">
        <f>IF(A1040="","",VLOOKUP(A1040,'Fixture List Individual Files'!$B$14:$F$63,3,FALSE))</f>
        <v/>
      </c>
      <c r="E1040" s="92" t="str">
        <f t="shared" si="126"/>
        <v/>
      </c>
      <c r="F1040" s="93" t="str">
        <f>IF(A1040="","",VLOOKUP(A1040,'Fixture List Individual Files'!$B$14:$F$63,4,FALSE))</f>
        <v/>
      </c>
      <c r="G1040" s="94" t="str">
        <f>IF(A1040="","",VLOOKUP(A1040,'Fixture List Individual Files'!$B$14:$F$63,5,FALSE))</f>
        <v/>
      </c>
      <c r="H1040" s="95" t="str">
        <f t="shared" si="123"/>
        <v/>
      </c>
      <c r="I1040" s="96" t="str">
        <f t="shared" si="124"/>
        <v/>
      </c>
      <c r="J1040" s="96" t="str">
        <f t="shared" si="125"/>
        <v/>
      </c>
    </row>
    <row r="1041" spans="1:10" x14ac:dyDescent="0.3">
      <c r="A1041" s="90"/>
      <c r="B1041" s="292" t="s">
        <v>299</v>
      </c>
      <c r="C1041" s="293">
        <f>SUM(C1005:C1040)</f>
        <v>0</v>
      </c>
      <c r="D1041" s="293"/>
      <c r="E1041" s="293">
        <f>SUM(E1005:E1040)</f>
        <v>0</v>
      </c>
      <c r="F1041" s="290">
        <f>SUMIF(F1005:F1040,"Yes",E1005:E1040)</f>
        <v>0</v>
      </c>
      <c r="G1041" s="217"/>
      <c r="H1041" s="289">
        <f>SUM(H1005:H1040)</f>
        <v>0</v>
      </c>
      <c r="I1041" s="290">
        <f t="shared" ref="I1041:J1041" si="127">SUM(I1005:I1040)</f>
        <v>0</v>
      </c>
      <c r="J1041" s="290">
        <f t="shared" si="127"/>
        <v>0</v>
      </c>
    </row>
    <row r="1043" spans="1:10" x14ac:dyDescent="0.3">
      <c r="A1043" s="400" t="s">
        <v>119</v>
      </c>
      <c r="B1043" s="400"/>
      <c r="C1043" s="400"/>
      <c r="D1043" s="400"/>
      <c r="E1043" s="400"/>
      <c r="F1043" s="103" t="s">
        <v>287</v>
      </c>
      <c r="G1043" s="104"/>
      <c r="H1043" s="102"/>
      <c r="I1043" s="102"/>
      <c r="J1043" s="105" t="e">
        <f>IF(VLOOKUP(A1043,'Start Here!'!$N$46:$Q$70,4,FALSE)=0,VLOOKUP(Facility_Type,Admin_Lists!$A$63:$B$66,2,FALSE),VLOOKUP(A1043,'Start Here!'!$N$46:$Q$70,4,FALSE))</f>
        <v>#N/A</v>
      </c>
    </row>
    <row r="1044" spans="1:10" ht="17.25" thickBot="1" x14ac:dyDescent="0.35">
      <c r="A1044" s="106" t="s">
        <v>288</v>
      </c>
      <c r="B1044" s="107" t="s">
        <v>57</v>
      </c>
      <c r="C1044" s="108"/>
      <c r="D1044" s="109"/>
      <c r="E1044" s="109">
        <f>IFERROR(VLOOKUP(B1044,Admin_Lists!$A$9:$B$49,2,FALSE),"")</f>
        <v>0</v>
      </c>
      <c r="F1044" s="110" t="s">
        <v>289</v>
      </c>
      <c r="G1044" s="122"/>
      <c r="H1044" s="111"/>
      <c r="I1044" s="111"/>
      <c r="J1044" s="112">
        <f>VLOOKUP(A1043,'Start Here!'!$N$46:$O$70,2,FALSE)</f>
        <v>0</v>
      </c>
    </row>
    <row r="1045" spans="1:10" ht="17.25" x14ac:dyDescent="0.3">
      <c r="A1045" s="113"/>
      <c r="B1045" s="401" t="str">
        <f>"Area Description: "&amp;'Sq. Ft. Area Individual Files'!D932</f>
        <v xml:space="preserve">Area Description: </v>
      </c>
      <c r="C1045" s="401"/>
      <c r="D1045" s="401"/>
      <c r="E1045" s="401"/>
      <c r="F1045" s="120" t="s">
        <v>290</v>
      </c>
      <c r="G1045" s="114">
        <f>'Sq. Ft. Area Individual Files'!C933</f>
        <v>0</v>
      </c>
    </row>
    <row r="1046" spans="1:10" ht="17.25" x14ac:dyDescent="0.3">
      <c r="A1046" s="123"/>
      <c r="B1046" s="124"/>
      <c r="C1046" s="124"/>
      <c r="D1046" s="124"/>
      <c r="E1046" s="124"/>
      <c r="F1046" s="120"/>
      <c r="G1046" s="124"/>
    </row>
    <row r="1047" spans="1:10" x14ac:dyDescent="0.3">
      <c r="A1047" s="397" t="s">
        <v>260</v>
      </c>
      <c r="B1047" s="395" t="s">
        <v>268</v>
      </c>
      <c r="C1047" s="395" t="s">
        <v>269</v>
      </c>
      <c r="D1047" s="395" t="s">
        <v>262</v>
      </c>
      <c r="E1047" s="395" t="s">
        <v>291</v>
      </c>
      <c r="F1047" s="395" t="s">
        <v>292</v>
      </c>
      <c r="G1047" s="397" t="s">
        <v>264</v>
      </c>
      <c r="H1047" s="399" t="s">
        <v>293</v>
      </c>
      <c r="I1047" s="399"/>
      <c r="J1047" s="399"/>
    </row>
    <row r="1048" spans="1:10" ht="25.5" x14ac:dyDescent="0.3">
      <c r="A1048" s="398"/>
      <c r="B1048" s="396"/>
      <c r="C1048" s="396"/>
      <c r="D1048" s="396"/>
      <c r="E1048" s="396"/>
      <c r="F1048" s="396"/>
      <c r="G1048" s="398"/>
      <c r="H1048" s="118" t="s">
        <v>294</v>
      </c>
      <c r="I1048" s="118" t="s">
        <v>295</v>
      </c>
      <c r="J1048" s="118" t="s">
        <v>296</v>
      </c>
    </row>
    <row r="1049" spans="1:10" x14ac:dyDescent="0.3">
      <c r="A1049" s="89"/>
      <c r="B1049" s="90" t="str">
        <f>IF(A1049="","",VLOOKUP(A1049,'Fixture List Individual Files'!$B$14:$F$63,2,FALSE))</f>
        <v/>
      </c>
      <c r="C1049" s="91"/>
      <c r="D1049" s="92" t="str">
        <f>IF(A1049="","",VLOOKUP(A1049,'Fixture List Individual Files'!$B$14:$F$63,3,FALSE))</f>
        <v/>
      </c>
      <c r="E1049" s="92" t="str">
        <f t="shared" ref="E1049:E1083" si="128">IF(D1049="","",C1049*D1049)</f>
        <v/>
      </c>
      <c r="F1049" s="93" t="str">
        <f>IF(A1049="","",VLOOKUP(A1049,'Fixture List Individual Files'!$B$14:$F$63,4,FALSE))</f>
        <v/>
      </c>
      <c r="G1049" s="94" t="str">
        <f>IF(A1049="","",VLOOKUP(A1049,'Fixture List Individual Files'!$B$14:$F$63,5,FALSE))</f>
        <v/>
      </c>
      <c r="H1049" s="95" t="str">
        <f t="shared" ref="H1049:H1083" si="129">IF(AND(F1049="Yes",Facility_Type="Commercial"),(SFE_Commercial-SFBASE_Commercial)*E1049/1000*$J$1045,IF(AND(F1049="Yes",Facility_Type="Industrial",G1049="Non-High Bay"),(SFE_Industrial-SFBASE_Industrial)*E1049/1000*$J$1045,IF(AND(F1049="Yes",Facility_Type="Schools &amp; Government",G1049="Non-High Bay"),((SFE_SG-SFBASE_SG)*E1049/1000*$J$1045),"")))</f>
        <v/>
      </c>
      <c r="I1049" s="96" t="str">
        <f t="shared" ref="I1049:I1083" si="130">IF(AND(F1049="Yes",Facility_Type="Commercial"),(SFE_Commercial-SFBASE_Commercial)*E1049/1000*$J$1044,IF(AND(F1049="Yes",Facility_Type="Industrial",G1049="Non-High Bay"),(SFE_Industrial-SFBASE_Industrial)*E1049/1000*$J$1044,IF(AND(F1049="Yes",Facility_Type="Schools &amp; Government",G1049="Non-High Bay"),((SFE_SG-SFBASE_SG)*E1049/1000*$J$1044),"")))</f>
        <v/>
      </c>
      <c r="J1049" s="96" t="str">
        <f t="shared" ref="J1049:J1083" si="131">IFERROR(I1049*EUL_for_NLC,"")</f>
        <v/>
      </c>
    </row>
    <row r="1050" spans="1:10" x14ac:dyDescent="0.3">
      <c r="A1050" s="89"/>
      <c r="B1050" s="90" t="str">
        <f>IF(A1050="","",VLOOKUP(A1050,'Fixture List Individual Files'!$B$14:$F$63,2,FALSE))</f>
        <v/>
      </c>
      <c r="C1050" s="91"/>
      <c r="D1050" s="92" t="str">
        <f>IF(A1050="","",VLOOKUP(A1050,'Fixture List Individual Files'!$B$14:$F$63,3,FALSE))</f>
        <v/>
      </c>
      <c r="E1050" s="92" t="str">
        <f t="shared" si="128"/>
        <v/>
      </c>
      <c r="F1050" s="93" t="str">
        <f>IF(A1050="","",VLOOKUP(A1050,'Fixture List Individual Files'!$B$14:$F$63,4,FALSE))</f>
        <v/>
      </c>
      <c r="G1050" s="94" t="str">
        <f>IF(A1050="","",VLOOKUP(A1050,'Fixture List Individual Files'!$B$14:$F$63,5,FALSE))</f>
        <v/>
      </c>
      <c r="H1050" s="95" t="str">
        <f t="shared" si="129"/>
        <v/>
      </c>
      <c r="I1050" s="96" t="str">
        <f t="shared" si="130"/>
        <v/>
      </c>
      <c r="J1050" s="96" t="str">
        <f t="shared" si="131"/>
        <v/>
      </c>
    </row>
    <row r="1051" spans="1:10" x14ac:dyDescent="0.3">
      <c r="A1051" s="89"/>
      <c r="B1051" s="90" t="str">
        <f>IF(A1051="","",VLOOKUP(A1051,'Fixture List Individual Files'!$B$14:$F$63,2,FALSE))</f>
        <v/>
      </c>
      <c r="C1051" s="91"/>
      <c r="D1051" s="92" t="str">
        <f>IF(A1051="","",VLOOKUP(A1051,'Fixture List Individual Files'!$B$14:$F$63,3,FALSE))</f>
        <v/>
      </c>
      <c r="E1051" s="92" t="str">
        <f t="shared" si="128"/>
        <v/>
      </c>
      <c r="F1051" s="93" t="str">
        <f>IF(A1051="","",VLOOKUP(A1051,'Fixture List Individual Files'!$B$14:$F$63,4,FALSE))</f>
        <v/>
      </c>
      <c r="G1051" s="94" t="str">
        <f>IF(A1051="","",VLOOKUP(A1051,'Fixture List Individual Files'!$B$14:$F$63,5,FALSE))</f>
        <v/>
      </c>
      <c r="H1051" s="95" t="str">
        <f t="shared" si="129"/>
        <v/>
      </c>
      <c r="I1051" s="96" t="str">
        <f t="shared" si="130"/>
        <v/>
      </c>
      <c r="J1051" s="96" t="str">
        <f t="shared" si="131"/>
        <v/>
      </c>
    </row>
    <row r="1052" spans="1:10" x14ac:dyDescent="0.3">
      <c r="A1052" s="89"/>
      <c r="B1052" s="90" t="str">
        <f>IF(A1052="","",VLOOKUP(A1052,'Fixture List Individual Files'!$B$14:$F$63,2,FALSE))</f>
        <v/>
      </c>
      <c r="C1052" s="91"/>
      <c r="D1052" s="92" t="str">
        <f>IF(A1052="","",VLOOKUP(A1052,'Fixture List Individual Files'!$B$14:$F$63,3,FALSE))</f>
        <v/>
      </c>
      <c r="E1052" s="92" t="str">
        <f t="shared" si="128"/>
        <v/>
      </c>
      <c r="F1052" s="93" t="str">
        <f>IF(A1052="","",VLOOKUP(A1052,'Fixture List Individual Files'!$B$14:$F$63,4,FALSE))</f>
        <v/>
      </c>
      <c r="G1052" s="94" t="str">
        <f>IF(A1052="","",VLOOKUP(A1052,'Fixture List Individual Files'!$B$14:$F$63,5,FALSE))</f>
        <v/>
      </c>
      <c r="H1052" s="95" t="str">
        <f t="shared" si="129"/>
        <v/>
      </c>
      <c r="I1052" s="96" t="str">
        <f t="shared" si="130"/>
        <v/>
      </c>
      <c r="J1052" s="96" t="str">
        <f t="shared" si="131"/>
        <v/>
      </c>
    </row>
    <row r="1053" spans="1:10" x14ac:dyDescent="0.3">
      <c r="A1053" s="89"/>
      <c r="B1053" s="90" t="str">
        <f>IF(A1053="","",VLOOKUP(A1053,'Fixture List Individual Files'!$B$14:$F$63,2,FALSE))</f>
        <v/>
      </c>
      <c r="C1053" s="91"/>
      <c r="D1053" s="92" t="str">
        <f>IF(A1053="","",VLOOKUP(A1053,'Fixture List Individual Files'!$B$14:$F$63,3,FALSE))</f>
        <v/>
      </c>
      <c r="E1053" s="92" t="str">
        <f t="shared" si="128"/>
        <v/>
      </c>
      <c r="F1053" s="93" t="str">
        <f>IF(A1053="","",VLOOKUP(A1053,'Fixture List Individual Files'!$B$14:$F$63,4,FALSE))</f>
        <v/>
      </c>
      <c r="G1053" s="94" t="str">
        <f>IF(A1053="","",VLOOKUP(A1053,'Fixture List Individual Files'!$B$14:$F$63,5,FALSE))</f>
        <v/>
      </c>
      <c r="H1053" s="95" t="str">
        <f t="shared" si="129"/>
        <v/>
      </c>
      <c r="I1053" s="96" t="str">
        <f t="shared" si="130"/>
        <v/>
      </c>
      <c r="J1053" s="96" t="str">
        <f t="shared" si="131"/>
        <v/>
      </c>
    </row>
    <row r="1054" spans="1:10" x14ac:dyDescent="0.3">
      <c r="A1054" s="89"/>
      <c r="B1054" s="90" t="str">
        <f>IF(A1054="","",VLOOKUP(A1054,'Fixture List Individual Files'!$B$14:$F$63,2,FALSE))</f>
        <v/>
      </c>
      <c r="C1054" s="91"/>
      <c r="D1054" s="92" t="str">
        <f>IF(A1054="","",VLOOKUP(A1054,'Fixture List Individual Files'!$B$14:$F$63,3,FALSE))</f>
        <v/>
      </c>
      <c r="E1054" s="92" t="str">
        <f t="shared" si="128"/>
        <v/>
      </c>
      <c r="F1054" s="93" t="str">
        <f>IF(A1054="","",VLOOKUP(A1054,'Fixture List Individual Files'!$B$14:$F$63,4,FALSE))</f>
        <v/>
      </c>
      <c r="G1054" s="94" t="str">
        <f>IF(A1054="","",VLOOKUP(A1054,'Fixture List Individual Files'!$B$14:$F$63,5,FALSE))</f>
        <v/>
      </c>
      <c r="H1054" s="95" t="str">
        <f t="shared" si="129"/>
        <v/>
      </c>
      <c r="I1054" s="96" t="str">
        <f t="shared" si="130"/>
        <v/>
      </c>
      <c r="J1054" s="96" t="str">
        <f t="shared" si="131"/>
        <v/>
      </c>
    </row>
    <row r="1055" spans="1:10" x14ac:dyDescent="0.3">
      <c r="A1055" s="89"/>
      <c r="B1055" s="90" t="str">
        <f>IF(A1055="","",VLOOKUP(A1055,'Fixture List Individual Files'!$B$14:$F$63,2,FALSE))</f>
        <v/>
      </c>
      <c r="C1055" s="91"/>
      <c r="D1055" s="92" t="str">
        <f>IF(A1055="","",VLOOKUP(A1055,'Fixture List Individual Files'!$B$14:$F$63,3,FALSE))</f>
        <v/>
      </c>
      <c r="E1055" s="92" t="str">
        <f t="shared" si="128"/>
        <v/>
      </c>
      <c r="F1055" s="93" t="str">
        <f>IF(A1055="","",VLOOKUP(A1055,'Fixture List Individual Files'!$B$14:$F$63,4,FALSE))</f>
        <v/>
      </c>
      <c r="G1055" s="94" t="str">
        <f>IF(A1055="","",VLOOKUP(A1055,'Fixture List Individual Files'!$B$14:$F$63,5,FALSE))</f>
        <v/>
      </c>
      <c r="H1055" s="95" t="str">
        <f t="shared" si="129"/>
        <v/>
      </c>
      <c r="I1055" s="96" t="str">
        <f t="shared" si="130"/>
        <v/>
      </c>
      <c r="J1055" s="96" t="str">
        <f t="shared" si="131"/>
        <v/>
      </c>
    </row>
    <row r="1056" spans="1:10" x14ac:dyDescent="0.3">
      <c r="A1056" s="89"/>
      <c r="B1056" s="90" t="str">
        <f>IF(A1056="","",VLOOKUP(A1056,'Fixture List Individual Files'!$B$14:$F$63,2,FALSE))</f>
        <v/>
      </c>
      <c r="C1056" s="91"/>
      <c r="D1056" s="92" t="str">
        <f>IF(A1056="","",VLOOKUP(A1056,'Fixture List Individual Files'!$B$14:$F$63,3,FALSE))</f>
        <v/>
      </c>
      <c r="E1056" s="92" t="str">
        <f t="shared" si="128"/>
        <v/>
      </c>
      <c r="F1056" s="93" t="str">
        <f>IF(A1056="","",VLOOKUP(A1056,'Fixture List Individual Files'!$B$14:$F$63,4,FALSE))</f>
        <v/>
      </c>
      <c r="G1056" s="94" t="str">
        <f>IF(A1056="","",VLOOKUP(A1056,'Fixture List Individual Files'!$B$14:$F$63,5,FALSE))</f>
        <v/>
      </c>
      <c r="H1056" s="95" t="str">
        <f t="shared" si="129"/>
        <v/>
      </c>
      <c r="I1056" s="96" t="str">
        <f t="shared" si="130"/>
        <v/>
      </c>
      <c r="J1056" s="96" t="str">
        <f t="shared" si="131"/>
        <v/>
      </c>
    </row>
    <row r="1057" spans="1:10" x14ac:dyDescent="0.3">
      <c r="A1057" s="89"/>
      <c r="B1057" s="90" t="str">
        <f>IF(A1057="","",VLOOKUP(A1057,'Fixture List Individual Files'!$B$14:$F$63,2,FALSE))</f>
        <v/>
      </c>
      <c r="C1057" s="91"/>
      <c r="D1057" s="92" t="str">
        <f>IF(A1057="","",VLOOKUP(A1057,'Fixture List Individual Files'!$B$14:$F$63,3,FALSE))</f>
        <v/>
      </c>
      <c r="E1057" s="92" t="str">
        <f t="shared" si="128"/>
        <v/>
      </c>
      <c r="F1057" s="93" t="str">
        <f>IF(A1057="","",VLOOKUP(A1057,'Fixture List Individual Files'!$B$14:$F$63,4,FALSE))</f>
        <v/>
      </c>
      <c r="G1057" s="94" t="str">
        <f>IF(A1057="","",VLOOKUP(A1057,'Fixture List Individual Files'!$B$14:$F$63,5,FALSE))</f>
        <v/>
      </c>
      <c r="H1057" s="95" t="str">
        <f t="shared" si="129"/>
        <v/>
      </c>
      <c r="I1057" s="96" t="str">
        <f t="shared" si="130"/>
        <v/>
      </c>
      <c r="J1057" s="96" t="str">
        <f t="shared" si="131"/>
        <v/>
      </c>
    </row>
    <row r="1058" spans="1:10" x14ac:dyDescent="0.3">
      <c r="A1058" s="89"/>
      <c r="B1058" s="90" t="str">
        <f>IF(A1058="","",VLOOKUP(A1058,'Fixture List Individual Files'!$B$14:$F$63,2,FALSE))</f>
        <v/>
      </c>
      <c r="C1058" s="91"/>
      <c r="D1058" s="92" t="str">
        <f>IF(A1058="","",VLOOKUP(A1058,'Fixture List Individual Files'!$B$14:$F$63,3,FALSE))</f>
        <v/>
      </c>
      <c r="E1058" s="92" t="str">
        <f t="shared" si="128"/>
        <v/>
      </c>
      <c r="F1058" s="93" t="str">
        <f>IF(A1058="","",VLOOKUP(A1058,'Fixture List Individual Files'!$B$14:$F$63,4,FALSE))</f>
        <v/>
      </c>
      <c r="G1058" s="94" t="str">
        <f>IF(A1058="","",VLOOKUP(A1058,'Fixture List Individual Files'!$B$14:$F$63,5,FALSE))</f>
        <v/>
      </c>
      <c r="H1058" s="95" t="str">
        <f t="shared" si="129"/>
        <v/>
      </c>
      <c r="I1058" s="96" t="str">
        <f t="shared" si="130"/>
        <v/>
      </c>
      <c r="J1058" s="96" t="str">
        <f t="shared" si="131"/>
        <v/>
      </c>
    </row>
    <row r="1059" spans="1:10" x14ac:dyDescent="0.3">
      <c r="A1059" s="89"/>
      <c r="B1059" s="90" t="str">
        <f>IF(A1059="","",VLOOKUP(A1059,'Fixture List Individual Files'!$B$14:$F$63,2,FALSE))</f>
        <v/>
      </c>
      <c r="C1059" s="91"/>
      <c r="D1059" s="92" t="str">
        <f>IF(A1059="","",VLOOKUP(A1059,'Fixture List Individual Files'!$B$14:$F$63,3,FALSE))</f>
        <v/>
      </c>
      <c r="E1059" s="92" t="str">
        <f t="shared" si="128"/>
        <v/>
      </c>
      <c r="F1059" s="93" t="str">
        <f>IF(A1059="","",VLOOKUP(A1059,'Fixture List Individual Files'!$B$14:$F$63,4,FALSE))</f>
        <v/>
      </c>
      <c r="G1059" s="94" t="str">
        <f>IF(A1059="","",VLOOKUP(A1059,'Fixture List Individual Files'!$B$14:$F$63,5,FALSE))</f>
        <v/>
      </c>
      <c r="H1059" s="95" t="str">
        <f t="shared" si="129"/>
        <v/>
      </c>
      <c r="I1059" s="96" t="str">
        <f t="shared" si="130"/>
        <v/>
      </c>
      <c r="J1059" s="96" t="str">
        <f t="shared" si="131"/>
        <v/>
      </c>
    </row>
    <row r="1060" spans="1:10" x14ac:dyDescent="0.3">
      <c r="A1060" s="89"/>
      <c r="B1060" s="90" t="str">
        <f>IF(A1060="","",VLOOKUP(A1060,'Fixture List Individual Files'!$B$14:$F$63,2,FALSE))</f>
        <v/>
      </c>
      <c r="C1060" s="91"/>
      <c r="D1060" s="92" t="str">
        <f>IF(A1060="","",VLOOKUP(A1060,'Fixture List Individual Files'!$B$14:$F$63,3,FALSE))</f>
        <v/>
      </c>
      <c r="E1060" s="92" t="str">
        <f t="shared" si="128"/>
        <v/>
      </c>
      <c r="F1060" s="93" t="str">
        <f>IF(A1060="","",VLOOKUP(A1060,'Fixture List Individual Files'!$B$14:$F$63,4,FALSE))</f>
        <v/>
      </c>
      <c r="G1060" s="94" t="str">
        <f>IF(A1060="","",VLOOKUP(A1060,'Fixture List Individual Files'!$B$14:$F$63,5,FALSE))</f>
        <v/>
      </c>
      <c r="H1060" s="95" t="str">
        <f t="shared" si="129"/>
        <v/>
      </c>
      <c r="I1060" s="96" t="str">
        <f t="shared" si="130"/>
        <v/>
      </c>
      <c r="J1060" s="96" t="str">
        <f t="shared" si="131"/>
        <v/>
      </c>
    </row>
    <row r="1061" spans="1:10" x14ac:dyDescent="0.3">
      <c r="A1061" s="89"/>
      <c r="B1061" s="90" t="str">
        <f>IF(A1061="","",VLOOKUP(A1061,'Fixture List Individual Files'!$B$14:$F$63,2,FALSE))</f>
        <v/>
      </c>
      <c r="C1061" s="91"/>
      <c r="D1061" s="92" t="str">
        <f>IF(A1061="","",VLOOKUP(A1061,'Fixture List Individual Files'!$B$14:$F$63,3,FALSE))</f>
        <v/>
      </c>
      <c r="E1061" s="92" t="str">
        <f t="shared" si="128"/>
        <v/>
      </c>
      <c r="F1061" s="93" t="str">
        <f>IF(A1061="","",VLOOKUP(A1061,'Fixture List Individual Files'!$B$14:$F$63,4,FALSE))</f>
        <v/>
      </c>
      <c r="G1061" s="94" t="str">
        <f>IF(A1061="","",VLOOKUP(A1061,'Fixture List Individual Files'!$B$14:$F$63,5,FALSE))</f>
        <v/>
      </c>
      <c r="H1061" s="95" t="str">
        <f t="shared" si="129"/>
        <v/>
      </c>
      <c r="I1061" s="96" t="str">
        <f t="shared" si="130"/>
        <v/>
      </c>
      <c r="J1061" s="96" t="str">
        <f t="shared" si="131"/>
        <v/>
      </c>
    </row>
    <row r="1062" spans="1:10" x14ac:dyDescent="0.3">
      <c r="A1062" s="89"/>
      <c r="B1062" s="90" t="str">
        <f>IF(A1062="","",VLOOKUP(A1062,'Fixture List Individual Files'!$B$14:$F$63,2,FALSE))</f>
        <v/>
      </c>
      <c r="C1062" s="91"/>
      <c r="D1062" s="92" t="str">
        <f>IF(A1062="","",VLOOKUP(A1062,'Fixture List Individual Files'!$B$14:$F$63,3,FALSE))</f>
        <v/>
      </c>
      <c r="E1062" s="92" t="str">
        <f t="shared" si="128"/>
        <v/>
      </c>
      <c r="F1062" s="93" t="str">
        <f>IF(A1062="","",VLOOKUP(A1062,'Fixture List Individual Files'!$B$14:$F$63,4,FALSE))</f>
        <v/>
      </c>
      <c r="G1062" s="94" t="str">
        <f>IF(A1062="","",VLOOKUP(A1062,'Fixture List Individual Files'!$B$14:$F$63,5,FALSE))</f>
        <v/>
      </c>
      <c r="H1062" s="95" t="str">
        <f t="shared" si="129"/>
        <v/>
      </c>
      <c r="I1062" s="96" t="str">
        <f t="shared" si="130"/>
        <v/>
      </c>
      <c r="J1062" s="96" t="str">
        <f t="shared" si="131"/>
        <v/>
      </c>
    </row>
    <row r="1063" spans="1:10" x14ac:dyDescent="0.3">
      <c r="A1063" s="89"/>
      <c r="B1063" s="90" t="str">
        <f>IF(A1063="","",VLOOKUP(A1063,'Fixture List Individual Files'!$B$14:$F$63,2,FALSE))</f>
        <v/>
      </c>
      <c r="C1063" s="91"/>
      <c r="D1063" s="92" t="str">
        <f>IF(A1063="","",VLOOKUP(A1063,'Fixture List Individual Files'!$B$14:$F$63,3,FALSE))</f>
        <v/>
      </c>
      <c r="E1063" s="92" t="str">
        <f t="shared" si="128"/>
        <v/>
      </c>
      <c r="F1063" s="93" t="str">
        <f>IF(A1063="","",VLOOKUP(A1063,'Fixture List Individual Files'!$B$14:$F$63,4,FALSE))</f>
        <v/>
      </c>
      <c r="G1063" s="94" t="str">
        <f>IF(A1063="","",VLOOKUP(A1063,'Fixture List Individual Files'!$B$14:$F$63,5,FALSE))</f>
        <v/>
      </c>
      <c r="H1063" s="95" t="str">
        <f t="shared" si="129"/>
        <v/>
      </c>
      <c r="I1063" s="96" t="str">
        <f t="shared" si="130"/>
        <v/>
      </c>
      <c r="J1063" s="96" t="str">
        <f t="shared" si="131"/>
        <v/>
      </c>
    </row>
    <row r="1064" spans="1:10" x14ac:dyDescent="0.3">
      <c r="A1064" s="89"/>
      <c r="B1064" s="90" t="str">
        <f>IF(A1064="","",VLOOKUP(A1064,'Fixture List Individual Files'!$B$14:$F$63,2,FALSE))</f>
        <v/>
      </c>
      <c r="C1064" s="91"/>
      <c r="D1064" s="92" t="str">
        <f>IF(A1064="","",VLOOKUP(A1064,'Fixture List Individual Files'!$B$14:$F$63,3,FALSE))</f>
        <v/>
      </c>
      <c r="E1064" s="92" t="str">
        <f t="shared" si="128"/>
        <v/>
      </c>
      <c r="F1064" s="93" t="str">
        <f>IF(A1064="","",VLOOKUP(A1064,'Fixture List Individual Files'!$B$14:$F$63,4,FALSE))</f>
        <v/>
      </c>
      <c r="G1064" s="94" t="str">
        <f>IF(A1064="","",VLOOKUP(A1064,'Fixture List Individual Files'!$B$14:$F$63,5,FALSE))</f>
        <v/>
      </c>
      <c r="H1064" s="95" t="str">
        <f t="shared" si="129"/>
        <v/>
      </c>
      <c r="I1064" s="96" t="str">
        <f t="shared" si="130"/>
        <v/>
      </c>
      <c r="J1064" s="96" t="str">
        <f t="shared" si="131"/>
        <v/>
      </c>
    </row>
    <row r="1065" spans="1:10" x14ac:dyDescent="0.3">
      <c r="A1065" s="89"/>
      <c r="B1065" s="90" t="str">
        <f>IF(A1065="","",VLOOKUP(A1065,'Fixture List Individual Files'!$B$14:$F$63,2,FALSE))</f>
        <v/>
      </c>
      <c r="C1065" s="91"/>
      <c r="D1065" s="92" t="str">
        <f>IF(A1065="","",VLOOKUP(A1065,'Fixture List Individual Files'!$B$14:$F$63,3,FALSE))</f>
        <v/>
      </c>
      <c r="E1065" s="92" t="str">
        <f t="shared" si="128"/>
        <v/>
      </c>
      <c r="F1065" s="93" t="str">
        <f>IF(A1065="","",VLOOKUP(A1065,'Fixture List Individual Files'!$B$14:$F$63,4,FALSE))</f>
        <v/>
      </c>
      <c r="G1065" s="94" t="str">
        <f>IF(A1065="","",VLOOKUP(A1065,'Fixture List Individual Files'!$B$14:$F$63,5,FALSE))</f>
        <v/>
      </c>
      <c r="H1065" s="95" t="str">
        <f t="shared" si="129"/>
        <v/>
      </c>
      <c r="I1065" s="96" t="str">
        <f t="shared" si="130"/>
        <v/>
      </c>
      <c r="J1065" s="96" t="str">
        <f t="shared" si="131"/>
        <v/>
      </c>
    </row>
    <row r="1066" spans="1:10" x14ac:dyDescent="0.3">
      <c r="A1066" s="89"/>
      <c r="B1066" s="90" t="str">
        <f>IF(A1066="","",VLOOKUP(A1066,'Fixture List Individual Files'!$B$14:$F$63,2,FALSE))</f>
        <v/>
      </c>
      <c r="C1066" s="91"/>
      <c r="D1066" s="92" t="str">
        <f>IF(A1066="","",VLOOKUP(A1066,'Fixture List Individual Files'!$B$14:$F$63,3,FALSE))</f>
        <v/>
      </c>
      <c r="E1066" s="92" t="str">
        <f t="shared" si="128"/>
        <v/>
      </c>
      <c r="F1066" s="93" t="str">
        <f>IF(A1066="","",VLOOKUP(A1066,'Fixture List Individual Files'!$B$14:$F$63,4,FALSE))</f>
        <v/>
      </c>
      <c r="G1066" s="94" t="str">
        <f>IF(A1066="","",VLOOKUP(A1066,'Fixture List Individual Files'!$B$14:$F$63,5,FALSE))</f>
        <v/>
      </c>
      <c r="H1066" s="95" t="str">
        <f t="shared" si="129"/>
        <v/>
      </c>
      <c r="I1066" s="96" t="str">
        <f t="shared" si="130"/>
        <v/>
      </c>
      <c r="J1066" s="96" t="str">
        <f t="shared" si="131"/>
        <v/>
      </c>
    </row>
    <row r="1067" spans="1:10" x14ac:dyDescent="0.3">
      <c r="A1067" s="89"/>
      <c r="B1067" s="90" t="str">
        <f>IF(A1067="","",VLOOKUP(A1067,'Fixture List Individual Files'!$B$14:$F$63,2,FALSE))</f>
        <v/>
      </c>
      <c r="C1067" s="91"/>
      <c r="D1067" s="92" t="str">
        <f>IF(A1067="","",VLOOKUP(A1067,'Fixture List Individual Files'!$B$14:$F$63,3,FALSE))</f>
        <v/>
      </c>
      <c r="E1067" s="92" t="str">
        <f t="shared" si="128"/>
        <v/>
      </c>
      <c r="F1067" s="93" t="str">
        <f>IF(A1067="","",VLOOKUP(A1067,'Fixture List Individual Files'!$B$14:$F$63,4,FALSE))</f>
        <v/>
      </c>
      <c r="G1067" s="94" t="str">
        <f>IF(A1067="","",VLOOKUP(A1067,'Fixture List Individual Files'!$B$14:$F$63,5,FALSE))</f>
        <v/>
      </c>
      <c r="H1067" s="95" t="str">
        <f t="shared" si="129"/>
        <v/>
      </c>
      <c r="I1067" s="96" t="str">
        <f t="shared" si="130"/>
        <v/>
      </c>
      <c r="J1067" s="96" t="str">
        <f t="shared" si="131"/>
        <v/>
      </c>
    </row>
    <row r="1068" spans="1:10" x14ac:dyDescent="0.3">
      <c r="A1068" s="89"/>
      <c r="B1068" s="90" t="str">
        <f>IF(A1068="","",VLOOKUP(A1068,'Fixture List Individual Files'!$B$14:$F$63,2,FALSE))</f>
        <v/>
      </c>
      <c r="C1068" s="91"/>
      <c r="D1068" s="92" t="str">
        <f>IF(A1068="","",VLOOKUP(A1068,'Fixture List Individual Files'!$B$14:$F$63,3,FALSE))</f>
        <v/>
      </c>
      <c r="E1068" s="92" t="str">
        <f t="shared" si="128"/>
        <v/>
      </c>
      <c r="F1068" s="93" t="str">
        <f>IF(A1068="","",VLOOKUP(A1068,'Fixture List Individual Files'!$B$14:$F$63,4,FALSE))</f>
        <v/>
      </c>
      <c r="G1068" s="94" t="str">
        <f>IF(A1068="","",VLOOKUP(A1068,'Fixture List Individual Files'!$B$14:$F$63,5,FALSE))</f>
        <v/>
      </c>
      <c r="H1068" s="95" t="str">
        <f t="shared" si="129"/>
        <v/>
      </c>
      <c r="I1068" s="96" t="str">
        <f t="shared" si="130"/>
        <v/>
      </c>
      <c r="J1068" s="96" t="str">
        <f t="shared" si="131"/>
        <v/>
      </c>
    </row>
    <row r="1069" spans="1:10" x14ac:dyDescent="0.3">
      <c r="A1069" s="89"/>
      <c r="B1069" s="90" t="str">
        <f>IF(A1069="","",VLOOKUP(A1069,'Fixture List Individual Files'!$B$14:$F$63,2,FALSE))</f>
        <v/>
      </c>
      <c r="C1069" s="91"/>
      <c r="D1069" s="92" t="str">
        <f>IF(A1069="","",VLOOKUP(A1069,'Fixture List Individual Files'!$B$14:$F$63,3,FALSE))</f>
        <v/>
      </c>
      <c r="E1069" s="92" t="str">
        <f t="shared" si="128"/>
        <v/>
      </c>
      <c r="F1069" s="93" t="str">
        <f>IF(A1069="","",VLOOKUP(A1069,'Fixture List Individual Files'!$B$14:$F$63,4,FALSE))</f>
        <v/>
      </c>
      <c r="G1069" s="94" t="str">
        <f>IF(A1069="","",VLOOKUP(A1069,'Fixture List Individual Files'!$B$14:$F$63,5,FALSE))</f>
        <v/>
      </c>
      <c r="H1069" s="95" t="str">
        <f t="shared" si="129"/>
        <v/>
      </c>
      <c r="I1069" s="96" t="str">
        <f t="shared" si="130"/>
        <v/>
      </c>
      <c r="J1069" s="96" t="str">
        <f t="shared" si="131"/>
        <v/>
      </c>
    </row>
    <row r="1070" spans="1:10" x14ac:dyDescent="0.3">
      <c r="A1070" s="89"/>
      <c r="B1070" s="90" t="str">
        <f>IF(A1070="","",VLOOKUP(A1070,'Fixture List Individual Files'!$B$14:$F$63,2,FALSE))</f>
        <v/>
      </c>
      <c r="C1070" s="91"/>
      <c r="D1070" s="92" t="str">
        <f>IF(A1070="","",VLOOKUP(A1070,'Fixture List Individual Files'!$B$14:$F$63,3,FALSE))</f>
        <v/>
      </c>
      <c r="E1070" s="92" t="str">
        <f t="shared" si="128"/>
        <v/>
      </c>
      <c r="F1070" s="93" t="str">
        <f>IF(A1070="","",VLOOKUP(A1070,'Fixture List Individual Files'!$B$14:$F$63,4,FALSE))</f>
        <v/>
      </c>
      <c r="G1070" s="94" t="str">
        <f>IF(A1070="","",VLOOKUP(A1070,'Fixture List Individual Files'!$B$14:$F$63,5,FALSE))</f>
        <v/>
      </c>
      <c r="H1070" s="95" t="str">
        <f t="shared" si="129"/>
        <v/>
      </c>
      <c r="I1070" s="96" t="str">
        <f t="shared" si="130"/>
        <v/>
      </c>
      <c r="J1070" s="96" t="str">
        <f t="shared" si="131"/>
        <v/>
      </c>
    </row>
    <row r="1071" spans="1:10" x14ac:dyDescent="0.3">
      <c r="A1071" s="89"/>
      <c r="B1071" s="90" t="str">
        <f>IF(A1071="","",VLOOKUP(A1071,'Fixture List Individual Files'!$B$14:$F$63,2,FALSE))</f>
        <v/>
      </c>
      <c r="C1071" s="91"/>
      <c r="D1071" s="92" t="str">
        <f>IF(A1071="","",VLOOKUP(A1071,'Fixture List Individual Files'!$B$14:$F$63,3,FALSE))</f>
        <v/>
      </c>
      <c r="E1071" s="92" t="str">
        <f t="shared" si="128"/>
        <v/>
      </c>
      <c r="F1071" s="93" t="str">
        <f>IF(A1071="","",VLOOKUP(A1071,'Fixture List Individual Files'!$B$14:$F$63,4,FALSE))</f>
        <v/>
      </c>
      <c r="G1071" s="94" t="str">
        <f>IF(A1071="","",VLOOKUP(A1071,'Fixture List Individual Files'!$B$14:$F$63,5,FALSE))</f>
        <v/>
      </c>
      <c r="H1071" s="95" t="str">
        <f t="shared" si="129"/>
        <v/>
      </c>
      <c r="I1071" s="96" t="str">
        <f t="shared" si="130"/>
        <v/>
      </c>
      <c r="J1071" s="96" t="str">
        <f t="shared" si="131"/>
        <v/>
      </c>
    </row>
    <row r="1072" spans="1:10" x14ac:dyDescent="0.3">
      <c r="A1072" s="89"/>
      <c r="B1072" s="90" t="str">
        <f>IF(A1072="","",VLOOKUP(A1072,'Fixture List Individual Files'!$B$14:$F$63,2,FALSE))</f>
        <v/>
      </c>
      <c r="C1072" s="91"/>
      <c r="D1072" s="92" t="str">
        <f>IF(A1072="","",VLOOKUP(A1072,'Fixture List Individual Files'!$B$14:$F$63,3,FALSE))</f>
        <v/>
      </c>
      <c r="E1072" s="92" t="str">
        <f t="shared" si="128"/>
        <v/>
      </c>
      <c r="F1072" s="93" t="str">
        <f>IF(A1072="","",VLOOKUP(A1072,'Fixture List Individual Files'!$B$14:$F$63,4,FALSE))</f>
        <v/>
      </c>
      <c r="G1072" s="94" t="str">
        <f>IF(A1072="","",VLOOKUP(A1072,'Fixture List Individual Files'!$B$14:$F$63,5,FALSE))</f>
        <v/>
      </c>
      <c r="H1072" s="95" t="str">
        <f t="shared" si="129"/>
        <v/>
      </c>
      <c r="I1072" s="96" t="str">
        <f t="shared" si="130"/>
        <v/>
      </c>
      <c r="J1072" s="96" t="str">
        <f t="shared" si="131"/>
        <v/>
      </c>
    </row>
    <row r="1073" spans="1:10" x14ac:dyDescent="0.3">
      <c r="A1073" s="89"/>
      <c r="B1073" s="90" t="str">
        <f>IF(A1073="","",VLOOKUP(A1073,'Fixture List Individual Files'!$B$14:$F$63,2,FALSE))</f>
        <v/>
      </c>
      <c r="C1073" s="91"/>
      <c r="D1073" s="92" t="str">
        <f>IF(A1073="","",VLOOKUP(A1073,'Fixture List Individual Files'!$B$14:$F$63,3,FALSE))</f>
        <v/>
      </c>
      <c r="E1073" s="92" t="str">
        <f t="shared" si="128"/>
        <v/>
      </c>
      <c r="F1073" s="93" t="str">
        <f>IF(A1073="","",VLOOKUP(A1073,'Fixture List Individual Files'!$B$14:$F$63,4,FALSE))</f>
        <v/>
      </c>
      <c r="G1073" s="94" t="str">
        <f>IF(A1073="","",VLOOKUP(A1073,'Fixture List Individual Files'!$B$14:$F$63,5,FALSE))</f>
        <v/>
      </c>
      <c r="H1073" s="95" t="str">
        <f t="shared" si="129"/>
        <v/>
      </c>
      <c r="I1073" s="96" t="str">
        <f t="shared" si="130"/>
        <v/>
      </c>
      <c r="J1073" s="96" t="str">
        <f t="shared" si="131"/>
        <v/>
      </c>
    </row>
    <row r="1074" spans="1:10" x14ac:dyDescent="0.3">
      <c r="A1074" s="89"/>
      <c r="B1074" s="90" t="str">
        <f>IF(A1074="","",VLOOKUP(A1074,'Fixture List Individual Files'!$B$14:$F$63,2,FALSE))</f>
        <v/>
      </c>
      <c r="C1074" s="91"/>
      <c r="D1074" s="92" t="str">
        <f>IF(A1074="","",VLOOKUP(A1074,'Fixture List Individual Files'!$B$14:$F$63,3,FALSE))</f>
        <v/>
      </c>
      <c r="E1074" s="92" t="str">
        <f t="shared" si="128"/>
        <v/>
      </c>
      <c r="F1074" s="93" t="str">
        <f>IF(A1074="","",VLOOKUP(A1074,'Fixture List Individual Files'!$B$14:$F$63,4,FALSE))</f>
        <v/>
      </c>
      <c r="G1074" s="94" t="str">
        <f>IF(A1074="","",VLOOKUP(A1074,'Fixture List Individual Files'!$B$14:$F$63,5,FALSE))</f>
        <v/>
      </c>
      <c r="H1074" s="95" t="str">
        <f t="shared" si="129"/>
        <v/>
      </c>
      <c r="I1074" s="96" t="str">
        <f t="shared" si="130"/>
        <v/>
      </c>
      <c r="J1074" s="96" t="str">
        <f t="shared" si="131"/>
        <v/>
      </c>
    </row>
    <row r="1075" spans="1:10" x14ac:dyDescent="0.3">
      <c r="A1075" s="89"/>
      <c r="B1075" s="90" t="str">
        <f>IF(A1075="","",VLOOKUP(A1075,'Fixture List Individual Files'!$B$14:$F$63,2,FALSE))</f>
        <v/>
      </c>
      <c r="C1075" s="91"/>
      <c r="D1075" s="92" t="str">
        <f>IF(A1075="","",VLOOKUP(A1075,'Fixture List Individual Files'!$B$14:$F$63,3,FALSE))</f>
        <v/>
      </c>
      <c r="E1075" s="92" t="str">
        <f t="shared" si="128"/>
        <v/>
      </c>
      <c r="F1075" s="93" t="str">
        <f>IF(A1075="","",VLOOKUP(A1075,'Fixture List Individual Files'!$B$14:$F$63,4,FALSE))</f>
        <v/>
      </c>
      <c r="G1075" s="94" t="str">
        <f>IF(A1075="","",VLOOKUP(A1075,'Fixture List Individual Files'!$B$14:$F$63,5,FALSE))</f>
        <v/>
      </c>
      <c r="H1075" s="95" t="str">
        <f t="shared" si="129"/>
        <v/>
      </c>
      <c r="I1075" s="96" t="str">
        <f t="shared" si="130"/>
        <v/>
      </c>
      <c r="J1075" s="96" t="str">
        <f t="shared" si="131"/>
        <v/>
      </c>
    </row>
    <row r="1076" spans="1:10" x14ac:dyDescent="0.3">
      <c r="A1076" s="89"/>
      <c r="B1076" s="90" t="str">
        <f>IF(A1076="","",VLOOKUP(A1076,'Fixture List Individual Files'!$B$14:$F$63,2,FALSE))</f>
        <v/>
      </c>
      <c r="C1076" s="91"/>
      <c r="D1076" s="92" t="str">
        <f>IF(A1076="","",VLOOKUP(A1076,'Fixture List Individual Files'!$B$14:$F$63,3,FALSE))</f>
        <v/>
      </c>
      <c r="E1076" s="92" t="str">
        <f t="shared" si="128"/>
        <v/>
      </c>
      <c r="F1076" s="93" t="str">
        <f>IF(A1076="","",VLOOKUP(A1076,'Fixture List Individual Files'!$B$14:$F$63,4,FALSE))</f>
        <v/>
      </c>
      <c r="G1076" s="94" t="str">
        <f>IF(A1076="","",VLOOKUP(A1076,'Fixture List Individual Files'!$B$14:$F$63,5,FALSE))</f>
        <v/>
      </c>
      <c r="H1076" s="95" t="str">
        <f t="shared" si="129"/>
        <v/>
      </c>
      <c r="I1076" s="96" t="str">
        <f t="shared" si="130"/>
        <v/>
      </c>
      <c r="J1076" s="96" t="str">
        <f t="shared" si="131"/>
        <v/>
      </c>
    </row>
    <row r="1077" spans="1:10" x14ac:dyDescent="0.3">
      <c r="A1077" s="89"/>
      <c r="B1077" s="90" t="str">
        <f>IF(A1077="","",VLOOKUP(A1077,'Fixture List Individual Files'!$B$14:$F$63,2,FALSE))</f>
        <v/>
      </c>
      <c r="C1077" s="91"/>
      <c r="D1077" s="92" t="str">
        <f>IF(A1077="","",VLOOKUP(A1077,'Fixture List Individual Files'!$B$14:$F$63,3,FALSE))</f>
        <v/>
      </c>
      <c r="E1077" s="92" t="str">
        <f t="shared" si="128"/>
        <v/>
      </c>
      <c r="F1077" s="93" t="str">
        <f>IF(A1077="","",VLOOKUP(A1077,'Fixture List Individual Files'!$B$14:$F$63,4,FALSE))</f>
        <v/>
      </c>
      <c r="G1077" s="94" t="str">
        <f>IF(A1077="","",VLOOKUP(A1077,'Fixture List Individual Files'!$B$14:$F$63,5,FALSE))</f>
        <v/>
      </c>
      <c r="H1077" s="95" t="str">
        <f t="shared" si="129"/>
        <v/>
      </c>
      <c r="I1077" s="96" t="str">
        <f t="shared" si="130"/>
        <v/>
      </c>
      <c r="J1077" s="96" t="str">
        <f t="shared" si="131"/>
        <v/>
      </c>
    </row>
    <row r="1078" spans="1:10" x14ac:dyDescent="0.3">
      <c r="A1078" s="89"/>
      <c r="B1078" s="90" t="str">
        <f>IF(A1078="","",VLOOKUP(A1078,'Fixture List Individual Files'!$B$14:$F$63,2,FALSE))</f>
        <v/>
      </c>
      <c r="C1078" s="91"/>
      <c r="D1078" s="92" t="str">
        <f>IF(A1078="","",VLOOKUP(A1078,'Fixture List Individual Files'!$B$14:$F$63,3,FALSE))</f>
        <v/>
      </c>
      <c r="E1078" s="92" t="str">
        <f t="shared" si="128"/>
        <v/>
      </c>
      <c r="F1078" s="93" t="str">
        <f>IF(A1078="","",VLOOKUP(A1078,'Fixture List Individual Files'!$B$14:$F$63,4,FALSE))</f>
        <v/>
      </c>
      <c r="G1078" s="94" t="str">
        <f>IF(A1078="","",VLOOKUP(A1078,'Fixture List Individual Files'!$B$14:$F$63,5,FALSE))</f>
        <v/>
      </c>
      <c r="H1078" s="95" t="str">
        <f t="shared" si="129"/>
        <v/>
      </c>
      <c r="I1078" s="96" t="str">
        <f t="shared" si="130"/>
        <v/>
      </c>
      <c r="J1078" s="96" t="str">
        <f t="shared" si="131"/>
        <v/>
      </c>
    </row>
    <row r="1079" spans="1:10" x14ac:dyDescent="0.3">
      <c r="A1079" s="89"/>
      <c r="B1079" s="90" t="str">
        <f>IF(A1079="","",VLOOKUP(A1079,'Fixture List Individual Files'!$B$14:$F$63,2,FALSE))</f>
        <v/>
      </c>
      <c r="C1079" s="91"/>
      <c r="D1079" s="92" t="str">
        <f>IF(A1079="","",VLOOKUP(A1079,'Fixture List Individual Files'!$B$14:$F$63,3,FALSE))</f>
        <v/>
      </c>
      <c r="E1079" s="92" t="str">
        <f t="shared" si="128"/>
        <v/>
      </c>
      <c r="F1079" s="93" t="str">
        <f>IF(A1079="","",VLOOKUP(A1079,'Fixture List Individual Files'!$B$14:$F$63,4,FALSE))</f>
        <v/>
      </c>
      <c r="G1079" s="94" t="str">
        <f>IF(A1079="","",VLOOKUP(A1079,'Fixture List Individual Files'!$B$14:$F$63,5,FALSE))</f>
        <v/>
      </c>
      <c r="H1079" s="95" t="str">
        <f t="shared" si="129"/>
        <v/>
      </c>
      <c r="I1079" s="96" t="str">
        <f t="shared" si="130"/>
        <v/>
      </c>
      <c r="J1079" s="96" t="str">
        <f t="shared" si="131"/>
        <v/>
      </c>
    </row>
    <row r="1080" spans="1:10" x14ac:dyDescent="0.3">
      <c r="A1080" s="89"/>
      <c r="B1080" s="90" t="str">
        <f>IF(A1080="","",VLOOKUP(A1080,'Fixture List Individual Files'!$B$14:$F$63,2,FALSE))</f>
        <v/>
      </c>
      <c r="C1080" s="91"/>
      <c r="D1080" s="92" t="str">
        <f>IF(A1080="","",VLOOKUP(A1080,'Fixture List Individual Files'!$B$14:$F$63,3,FALSE))</f>
        <v/>
      </c>
      <c r="E1080" s="92" t="str">
        <f t="shared" si="128"/>
        <v/>
      </c>
      <c r="F1080" s="93" t="str">
        <f>IF(A1080="","",VLOOKUP(A1080,'Fixture List Individual Files'!$B$14:$F$63,4,FALSE))</f>
        <v/>
      </c>
      <c r="G1080" s="94" t="str">
        <f>IF(A1080="","",VLOOKUP(A1080,'Fixture List Individual Files'!$B$14:$F$63,5,FALSE))</f>
        <v/>
      </c>
      <c r="H1080" s="95" t="str">
        <f t="shared" si="129"/>
        <v/>
      </c>
      <c r="I1080" s="96" t="str">
        <f t="shared" si="130"/>
        <v/>
      </c>
      <c r="J1080" s="96" t="str">
        <f t="shared" si="131"/>
        <v/>
      </c>
    </row>
    <row r="1081" spans="1:10" x14ac:dyDescent="0.3">
      <c r="A1081" s="89"/>
      <c r="B1081" s="90" t="str">
        <f>IF(A1081="","",VLOOKUP(A1081,'Fixture List Individual Files'!$B$14:$F$63,2,FALSE))</f>
        <v/>
      </c>
      <c r="C1081" s="91"/>
      <c r="D1081" s="92" t="str">
        <f>IF(A1081="","",VLOOKUP(A1081,'Fixture List Individual Files'!$B$14:$F$63,3,FALSE))</f>
        <v/>
      </c>
      <c r="E1081" s="92" t="str">
        <f t="shared" si="128"/>
        <v/>
      </c>
      <c r="F1081" s="93" t="str">
        <f>IF(A1081="","",VLOOKUP(A1081,'Fixture List Individual Files'!$B$14:$F$63,4,FALSE))</f>
        <v/>
      </c>
      <c r="G1081" s="94" t="str">
        <f>IF(A1081="","",VLOOKUP(A1081,'Fixture List Individual Files'!$B$14:$F$63,5,FALSE))</f>
        <v/>
      </c>
      <c r="H1081" s="95" t="str">
        <f t="shared" si="129"/>
        <v/>
      </c>
      <c r="I1081" s="96" t="str">
        <f t="shared" si="130"/>
        <v/>
      </c>
      <c r="J1081" s="96" t="str">
        <f t="shared" si="131"/>
        <v/>
      </c>
    </row>
    <row r="1082" spans="1:10" x14ac:dyDescent="0.3">
      <c r="A1082" s="89"/>
      <c r="B1082" s="90" t="str">
        <f>IF(A1082="","",VLOOKUP(A1082,'Fixture List Individual Files'!$B$14:$F$63,2,FALSE))</f>
        <v/>
      </c>
      <c r="C1082" s="97"/>
      <c r="D1082" s="92" t="str">
        <f>IF(A1082="","",VLOOKUP(A1082,'Fixture List Individual Files'!$B$14:$F$63,3,FALSE))</f>
        <v/>
      </c>
      <c r="E1082" s="92" t="str">
        <f t="shared" si="128"/>
        <v/>
      </c>
      <c r="F1082" s="93" t="str">
        <f>IF(A1082="","",VLOOKUP(A1082,'Fixture List Individual Files'!$B$14:$F$63,4,FALSE))</f>
        <v/>
      </c>
      <c r="G1082" s="94" t="str">
        <f>IF(A1082="","",VLOOKUP(A1082,'Fixture List Individual Files'!$B$14:$F$63,5,FALSE))</f>
        <v/>
      </c>
      <c r="H1082" s="95" t="str">
        <f t="shared" si="129"/>
        <v/>
      </c>
      <c r="I1082" s="96" t="str">
        <f t="shared" si="130"/>
        <v/>
      </c>
      <c r="J1082" s="96" t="str">
        <f t="shared" si="131"/>
        <v/>
      </c>
    </row>
    <row r="1083" spans="1:10" x14ac:dyDescent="0.3">
      <c r="A1083" s="89"/>
      <c r="B1083" s="90" t="str">
        <f>IF(A1083="","",VLOOKUP(A1083,'Fixture List Individual Files'!$B$14:$F$63,2,FALSE))</f>
        <v/>
      </c>
      <c r="C1083" s="98"/>
      <c r="D1083" s="92" t="str">
        <f>IF(A1083="","",VLOOKUP(A1083,'Fixture List Individual Files'!$B$14:$F$63,3,FALSE))</f>
        <v/>
      </c>
      <c r="E1083" s="92" t="str">
        <f t="shared" si="128"/>
        <v/>
      </c>
      <c r="F1083" s="93" t="str">
        <f>IF(A1083="","",VLOOKUP(A1083,'Fixture List Individual Files'!$B$14:$F$63,4,FALSE))</f>
        <v/>
      </c>
      <c r="G1083" s="94" t="str">
        <f>IF(A1083="","",VLOOKUP(A1083,'Fixture List Individual Files'!$B$14:$F$63,5,FALSE))</f>
        <v/>
      </c>
      <c r="H1083" s="95" t="str">
        <f t="shared" si="129"/>
        <v/>
      </c>
      <c r="I1083" s="96" t="str">
        <f t="shared" si="130"/>
        <v/>
      </c>
      <c r="J1083" s="96" t="str">
        <f t="shared" si="131"/>
        <v/>
      </c>
    </row>
    <row r="1084" spans="1:10" x14ac:dyDescent="0.3">
      <c r="A1084" s="217"/>
      <c r="B1084" s="292" t="s">
        <v>299</v>
      </c>
      <c r="C1084" s="293">
        <f>SUM(C1048:C1083)</f>
        <v>0</v>
      </c>
      <c r="D1084" s="293"/>
      <c r="E1084" s="293">
        <f>SUM(E1048:E1083)</f>
        <v>0</v>
      </c>
      <c r="F1084" s="290">
        <f>SUMIF(F1048:F1083,"Yes",E1048:E1083)</f>
        <v>0</v>
      </c>
      <c r="G1084" s="217"/>
      <c r="H1084" s="289">
        <f>SUM(H1048:H1083)</f>
        <v>0</v>
      </c>
      <c r="I1084" s="290">
        <f t="shared" ref="I1084:J1084" si="132">SUM(I1048:I1083)</f>
        <v>0</v>
      </c>
      <c r="J1084" s="290">
        <f t="shared" si="132"/>
        <v>0</v>
      </c>
    </row>
    <row r="1085" spans="1:10" x14ac:dyDescent="0.3">
      <c r="I1085" s="119"/>
      <c r="J1085" s="119"/>
    </row>
    <row r="1088" spans="1:10" ht="17.25" thickBot="1" x14ac:dyDescent="0.35"/>
    <row r="1089" spans="12:16" ht="17.25" thickBot="1" x14ac:dyDescent="0.35">
      <c r="M1089" s="402" t="s">
        <v>300</v>
      </c>
      <c r="N1089" s="403"/>
      <c r="O1089" s="403"/>
      <c r="P1089" s="404"/>
    </row>
    <row r="1090" spans="12:16" ht="17.25" thickBot="1" x14ac:dyDescent="0.35">
      <c r="M1090" s="168" t="s">
        <v>301</v>
      </c>
      <c r="N1090" s="168" t="s">
        <v>302</v>
      </c>
      <c r="O1090" s="168" t="s">
        <v>303</v>
      </c>
      <c r="P1090" s="168" t="s">
        <v>304</v>
      </c>
    </row>
    <row r="1091" spans="12:16" ht="17.25" thickBot="1" x14ac:dyDescent="0.35">
      <c r="M1091" s="169">
        <f>SUM(H52+H95+H138+H181+H224+H267+H310+H353+H396+H439+H482+H525+H568+H611+H654+H697+H740+H783+H826+H869+H912+H955+H998+H1041+H1084)</f>
        <v>0</v>
      </c>
      <c r="N1091" s="170">
        <f>SUM(I52+I95+I138+I181+I224+I267+I310+I353+I396+I439+I482+I525+I568+I611+I654+I697+I740+I783+I826+I869+I912+I955+I998+I1041+I1084)</f>
        <v>0</v>
      </c>
      <c r="O1091" s="170">
        <f>SUM(J52+J95+J138+J181+J224+J267+J310+J353+J396+J439+J482+J525+J568+J611+J654+J697+J740+J783+J826+J869+J912+J955+J998+J1041+J1084)</f>
        <v>0</v>
      </c>
      <c r="P1091" s="171">
        <f>N1091*NLC_Incentive_Rate</f>
        <v>0</v>
      </c>
    </row>
    <row r="1093" spans="12:16" x14ac:dyDescent="0.3">
      <c r="L1093" s="181" t="s">
        <v>305</v>
      </c>
      <c r="M1093" s="294">
        <f>IF(G11="",1,G11)*IF(G54="",1,G54)*IF(G97="",1,G97)*IF(G140="",1,G140)*IF(G183="",1,G183)*IF(G226="",1,G226)*IF(G269="",1,G269)*IF(G312="",1,G312)*IF(G355="",1,G355)*IF(G398="",1,G398)*IF(G441="",1,G441)*IF(G484="",1,G484)*IF(G527="",1,G527)*IF(G570="",1,G570)*IF(G613="",1,G613)*IF(G656="",1,G656)*IF(G699="",1,G699)*IF(G742="",1,G742)*IF(G785="",1,G785)*IF(G828="",1,G828)*IF(G871="",1,G871)*IF(G914="",1,G914)*IF(G957="",1,G957)*IF(G1000="",1,G1000)*IF(G1043="",1,G1043)</f>
        <v>1</v>
      </c>
    </row>
  </sheetData>
  <sheetProtection algorithmName="SHA-512" hashValue="HnQpoYfrNmc5ijz1A7sTrJRZnG1A2K6PviLyKoKBRrCoxDO77EBblshSGNBtUB79uDvhyKSULbkLHG9I8kMj7A==" saltValue="tbrR4EK9mKSF9RviQH780Q==" spinCount="100000" sheet="1" formatCells="0" formatRows="0"/>
  <mergeCells count="260">
    <mergeCell ref="A1000:E1000"/>
    <mergeCell ref="B916:E916"/>
    <mergeCell ref="B959:E959"/>
    <mergeCell ref="B1002:E1002"/>
    <mergeCell ref="B1045:E1045"/>
    <mergeCell ref="A917:A918"/>
    <mergeCell ref="B917:B918"/>
    <mergeCell ref="C917:C918"/>
    <mergeCell ref="D917:D918"/>
    <mergeCell ref="E917:E918"/>
    <mergeCell ref="A828:E828"/>
    <mergeCell ref="A871:E871"/>
    <mergeCell ref="A914:E914"/>
    <mergeCell ref="B830:E830"/>
    <mergeCell ref="B873:E873"/>
    <mergeCell ref="A831:A832"/>
    <mergeCell ref="B831:B832"/>
    <mergeCell ref="C831:C832"/>
    <mergeCell ref="D831:D832"/>
    <mergeCell ref="E831:E832"/>
    <mergeCell ref="A742:E742"/>
    <mergeCell ref="A785:E785"/>
    <mergeCell ref="B701:E701"/>
    <mergeCell ref="B744:E744"/>
    <mergeCell ref="B787:E787"/>
    <mergeCell ref="A745:A746"/>
    <mergeCell ref="B745:B746"/>
    <mergeCell ref="C745:C746"/>
    <mergeCell ref="D745:D746"/>
    <mergeCell ref="E745:E746"/>
    <mergeCell ref="A656:E656"/>
    <mergeCell ref="A699:E699"/>
    <mergeCell ref="B615:E615"/>
    <mergeCell ref="B658:E658"/>
    <mergeCell ref="A659:A660"/>
    <mergeCell ref="B659:B660"/>
    <mergeCell ref="C659:C660"/>
    <mergeCell ref="D659:D660"/>
    <mergeCell ref="E659:E660"/>
    <mergeCell ref="A570:E570"/>
    <mergeCell ref="B486:E486"/>
    <mergeCell ref="B529:E529"/>
    <mergeCell ref="B572:E572"/>
    <mergeCell ref="A487:A488"/>
    <mergeCell ref="B487:B488"/>
    <mergeCell ref="C487:C488"/>
    <mergeCell ref="D487:D488"/>
    <mergeCell ref="E487:E488"/>
    <mergeCell ref="M1089:P1089"/>
    <mergeCell ref="A11:E11"/>
    <mergeCell ref="O13:S13"/>
    <mergeCell ref="A183:E183"/>
    <mergeCell ref="A54:E54"/>
    <mergeCell ref="A97:E97"/>
    <mergeCell ref="A140:E140"/>
    <mergeCell ref="A226:E226"/>
    <mergeCell ref="A269:E269"/>
    <mergeCell ref="A312:E312"/>
    <mergeCell ref="A355:E355"/>
    <mergeCell ref="B271:E271"/>
    <mergeCell ref="B314:E314"/>
    <mergeCell ref="B357:E357"/>
    <mergeCell ref="A315:A316"/>
    <mergeCell ref="B315:B316"/>
    <mergeCell ref="C315:C316"/>
    <mergeCell ref="D315:D316"/>
    <mergeCell ref="E315:E316"/>
    <mergeCell ref="F315:F316"/>
    <mergeCell ref="A398:E398"/>
    <mergeCell ref="A441:E441"/>
    <mergeCell ref="A484:E484"/>
    <mergeCell ref="B400:E400"/>
    <mergeCell ref="A1:J1"/>
    <mergeCell ref="B13:E13"/>
    <mergeCell ref="H14:J14"/>
    <mergeCell ref="A14:A15"/>
    <mergeCell ref="B14:B15"/>
    <mergeCell ref="C14:C15"/>
    <mergeCell ref="D14:D15"/>
    <mergeCell ref="E14:E15"/>
    <mergeCell ref="F14:F15"/>
    <mergeCell ref="G14:G15"/>
    <mergeCell ref="B56:E56"/>
    <mergeCell ref="B99:E99"/>
    <mergeCell ref="B185:E185"/>
    <mergeCell ref="B142:E142"/>
    <mergeCell ref="B228:E228"/>
    <mergeCell ref="B2:J2"/>
    <mergeCell ref="B3:J3"/>
    <mergeCell ref="B5:J5"/>
    <mergeCell ref="B6:J6"/>
    <mergeCell ref="B7:J7"/>
    <mergeCell ref="B8:J8"/>
    <mergeCell ref="B4:J4"/>
    <mergeCell ref="F57:F58"/>
    <mergeCell ref="G57:G58"/>
    <mergeCell ref="H57:J57"/>
    <mergeCell ref="F143:F144"/>
    <mergeCell ref="G143:G144"/>
    <mergeCell ref="H143:J143"/>
    <mergeCell ref="A100:A101"/>
    <mergeCell ref="B100:B101"/>
    <mergeCell ref="C100:C101"/>
    <mergeCell ref="D100:D101"/>
    <mergeCell ref="E100:E101"/>
    <mergeCell ref="F100:F101"/>
    <mergeCell ref="G100:G101"/>
    <mergeCell ref="H100:J100"/>
    <mergeCell ref="A57:A58"/>
    <mergeCell ref="B57:B58"/>
    <mergeCell ref="C57:C58"/>
    <mergeCell ref="D57:D58"/>
    <mergeCell ref="E57:E58"/>
    <mergeCell ref="A186:A187"/>
    <mergeCell ref="B186:B187"/>
    <mergeCell ref="C186:C187"/>
    <mergeCell ref="D186:D187"/>
    <mergeCell ref="E186:E187"/>
    <mergeCell ref="F186:F187"/>
    <mergeCell ref="G186:G187"/>
    <mergeCell ref="H186:J186"/>
    <mergeCell ref="A143:A144"/>
    <mergeCell ref="B143:B144"/>
    <mergeCell ref="C143:C144"/>
    <mergeCell ref="D143:D144"/>
    <mergeCell ref="E143:E144"/>
    <mergeCell ref="F229:F230"/>
    <mergeCell ref="G229:G230"/>
    <mergeCell ref="H229:J229"/>
    <mergeCell ref="A272:A273"/>
    <mergeCell ref="B272:B273"/>
    <mergeCell ref="C272:C273"/>
    <mergeCell ref="D272:D273"/>
    <mergeCell ref="E272:E273"/>
    <mergeCell ref="F272:F273"/>
    <mergeCell ref="G272:G273"/>
    <mergeCell ref="H272:J272"/>
    <mergeCell ref="A229:A230"/>
    <mergeCell ref="B229:B230"/>
    <mergeCell ref="C229:C230"/>
    <mergeCell ref="D229:D230"/>
    <mergeCell ref="E229:E230"/>
    <mergeCell ref="G315:G316"/>
    <mergeCell ref="H315:J315"/>
    <mergeCell ref="A358:A359"/>
    <mergeCell ref="B358:B359"/>
    <mergeCell ref="C358:C359"/>
    <mergeCell ref="D358:D359"/>
    <mergeCell ref="E358:E359"/>
    <mergeCell ref="F358:F359"/>
    <mergeCell ref="G358:G359"/>
    <mergeCell ref="H358:J358"/>
    <mergeCell ref="F401:F402"/>
    <mergeCell ref="G401:G402"/>
    <mergeCell ref="H401:J401"/>
    <mergeCell ref="A444:A445"/>
    <mergeCell ref="B444:B445"/>
    <mergeCell ref="C444:C445"/>
    <mergeCell ref="D444:D445"/>
    <mergeCell ref="E444:E445"/>
    <mergeCell ref="F444:F445"/>
    <mergeCell ref="G444:G445"/>
    <mergeCell ref="H444:J444"/>
    <mergeCell ref="B443:E443"/>
    <mergeCell ref="A401:A402"/>
    <mergeCell ref="B401:B402"/>
    <mergeCell ref="C401:C402"/>
    <mergeCell ref="D401:D402"/>
    <mergeCell ref="E401:E402"/>
    <mergeCell ref="G487:G488"/>
    <mergeCell ref="H487:J487"/>
    <mergeCell ref="A530:A531"/>
    <mergeCell ref="B530:B531"/>
    <mergeCell ref="C530:C531"/>
    <mergeCell ref="D530:D531"/>
    <mergeCell ref="E530:E531"/>
    <mergeCell ref="F530:F531"/>
    <mergeCell ref="G530:G531"/>
    <mergeCell ref="H530:J530"/>
    <mergeCell ref="A527:E527"/>
    <mergeCell ref="F487:F488"/>
    <mergeCell ref="F573:F574"/>
    <mergeCell ref="G573:G574"/>
    <mergeCell ref="H573:J573"/>
    <mergeCell ref="A616:A617"/>
    <mergeCell ref="B616:B617"/>
    <mergeCell ref="C616:C617"/>
    <mergeCell ref="D616:D617"/>
    <mergeCell ref="E616:E617"/>
    <mergeCell ref="F616:F617"/>
    <mergeCell ref="G616:G617"/>
    <mergeCell ref="H616:J616"/>
    <mergeCell ref="A573:A574"/>
    <mergeCell ref="B573:B574"/>
    <mergeCell ref="C573:C574"/>
    <mergeCell ref="D573:D574"/>
    <mergeCell ref="E573:E574"/>
    <mergeCell ref="A613:E613"/>
    <mergeCell ref="F659:F660"/>
    <mergeCell ref="G659:G660"/>
    <mergeCell ref="H659:J659"/>
    <mergeCell ref="A702:A703"/>
    <mergeCell ref="B702:B703"/>
    <mergeCell ref="C702:C703"/>
    <mergeCell ref="D702:D703"/>
    <mergeCell ref="E702:E703"/>
    <mergeCell ref="F702:F703"/>
    <mergeCell ref="G702:G703"/>
    <mergeCell ref="H702:J702"/>
    <mergeCell ref="G745:G746"/>
    <mergeCell ref="H745:J745"/>
    <mergeCell ref="A788:A789"/>
    <mergeCell ref="B788:B789"/>
    <mergeCell ref="C788:C789"/>
    <mergeCell ref="D788:D789"/>
    <mergeCell ref="E788:E789"/>
    <mergeCell ref="F788:F789"/>
    <mergeCell ref="G788:G789"/>
    <mergeCell ref="H788:J788"/>
    <mergeCell ref="F745:F746"/>
    <mergeCell ref="F831:F832"/>
    <mergeCell ref="G831:G832"/>
    <mergeCell ref="H831:J831"/>
    <mergeCell ref="A874:A875"/>
    <mergeCell ref="B874:B875"/>
    <mergeCell ref="C874:C875"/>
    <mergeCell ref="D874:D875"/>
    <mergeCell ref="E874:E875"/>
    <mergeCell ref="F874:F875"/>
    <mergeCell ref="G874:G875"/>
    <mergeCell ref="H874:J874"/>
    <mergeCell ref="F917:F918"/>
    <mergeCell ref="G917:G918"/>
    <mergeCell ref="H917:J917"/>
    <mergeCell ref="A960:A961"/>
    <mergeCell ref="B960:B961"/>
    <mergeCell ref="C960:C961"/>
    <mergeCell ref="D960:D961"/>
    <mergeCell ref="E960:E961"/>
    <mergeCell ref="F960:F961"/>
    <mergeCell ref="G960:G961"/>
    <mergeCell ref="H960:J960"/>
    <mergeCell ref="A957:E957"/>
    <mergeCell ref="F1003:F1004"/>
    <mergeCell ref="G1003:G1004"/>
    <mergeCell ref="H1003:J1003"/>
    <mergeCell ref="A1047:A1048"/>
    <mergeCell ref="B1047:B1048"/>
    <mergeCell ref="C1047:C1048"/>
    <mergeCell ref="D1047:D1048"/>
    <mergeCell ref="E1047:E1048"/>
    <mergeCell ref="F1047:F1048"/>
    <mergeCell ref="G1047:G1048"/>
    <mergeCell ref="H1047:J1047"/>
    <mergeCell ref="A1003:A1004"/>
    <mergeCell ref="B1003:B1004"/>
    <mergeCell ref="C1003:C1004"/>
    <mergeCell ref="D1003:D1004"/>
    <mergeCell ref="E1003:E1004"/>
    <mergeCell ref="A1043:E1043"/>
  </mergeCells>
  <conditionalFormatting sqref="B12">
    <cfRule type="containsText" dxfId="153" priority="335" operator="containsText" text="Choose">
      <formula>NOT(ISERROR(SEARCH("Choose",B12)))</formula>
    </cfRule>
  </conditionalFormatting>
  <conditionalFormatting sqref="E12">
    <cfRule type="cellIs" dxfId="152" priority="327" operator="equal">
      <formula>0</formula>
    </cfRule>
  </conditionalFormatting>
  <conditionalFormatting sqref="B55">
    <cfRule type="containsText" dxfId="151" priority="322" operator="containsText" text="Choose">
      <formula>NOT(ISERROR(SEARCH("Choose",B55)))</formula>
    </cfRule>
  </conditionalFormatting>
  <conditionalFormatting sqref="E55">
    <cfRule type="cellIs" dxfId="150" priority="321" operator="equal">
      <formula>0</formula>
    </cfRule>
  </conditionalFormatting>
  <conditionalFormatting sqref="B98">
    <cfRule type="containsText" dxfId="149" priority="320" operator="containsText" text="Choose">
      <formula>NOT(ISERROR(SEARCH("Choose",B98)))</formula>
    </cfRule>
  </conditionalFormatting>
  <conditionalFormatting sqref="E98">
    <cfRule type="cellIs" dxfId="148" priority="319" operator="equal">
      <formula>0</formula>
    </cfRule>
  </conditionalFormatting>
  <conditionalFormatting sqref="B141">
    <cfRule type="containsText" dxfId="147" priority="318" operator="containsText" text="Choose">
      <formula>NOT(ISERROR(SEARCH("Choose",B141)))</formula>
    </cfRule>
  </conditionalFormatting>
  <conditionalFormatting sqref="E141">
    <cfRule type="cellIs" dxfId="146" priority="317" operator="equal">
      <formula>0</formula>
    </cfRule>
  </conditionalFormatting>
  <conditionalFormatting sqref="B184">
    <cfRule type="containsText" dxfId="145" priority="316" operator="containsText" text="Choose">
      <formula>NOT(ISERROR(SEARCH("Choose",B184)))</formula>
    </cfRule>
  </conditionalFormatting>
  <conditionalFormatting sqref="E184">
    <cfRule type="cellIs" dxfId="144" priority="315" operator="equal">
      <formula>0</formula>
    </cfRule>
  </conditionalFormatting>
  <conditionalFormatting sqref="B227">
    <cfRule type="containsText" dxfId="143" priority="314" operator="containsText" text="Choose">
      <formula>NOT(ISERROR(SEARCH("Choose",B227)))</formula>
    </cfRule>
  </conditionalFormatting>
  <conditionalFormatting sqref="E227">
    <cfRule type="cellIs" dxfId="142" priority="313" operator="equal">
      <formula>0</formula>
    </cfRule>
  </conditionalFormatting>
  <conditionalFormatting sqref="B270">
    <cfRule type="containsText" dxfId="141" priority="312" operator="containsText" text="Choose">
      <formula>NOT(ISERROR(SEARCH("Choose",B270)))</formula>
    </cfRule>
  </conditionalFormatting>
  <conditionalFormatting sqref="E270">
    <cfRule type="cellIs" dxfId="140" priority="311" operator="equal">
      <formula>0</formula>
    </cfRule>
  </conditionalFormatting>
  <conditionalFormatting sqref="B313">
    <cfRule type="containsText" dxfId="139" priority="310" operator="containsText" text="Choose">
      <formula>NOT(ISERROR(SEARCH("Choose",B313)))</formula>
    </cfRule>
  </conditionalFormatting>
  <conditionalFormatting sqref="E313">
    <cfRule type="cellIs" dxfId="138" priority="309" operator="equal">
      <formula>0</formula>
    </cfRule>
  </conditionalFormatting>
  <conditionalFormatting sqref="B356">
    <cfRule type="containsText" dxfId="137" priority="308" operator="containsText" text="Choose">
      <formula>NOT(ISERROR(SEARCH("Choose",B356)))</formula>
    </cfRule>
  </conditionalFormatting>
  <conditionalFormatting sqref="E356">
    <cfRule type="cellIs" dxfId="136" priority="307" operator="equal">
      <formula>0</formula>
    </cfRule>
  </conditionalFormatting>
  <conditionalFormatting sqref="B399">
    <cfRule type="containsText" dxfId="135" priority="306" operator="containsText" text="Choose">
      <formula>NOT(ISERROR(SEARCH("Choose",B399)))</formula>
    </cfRule>
  </conditionalFormatting>
  <conditionalFormatting sqref="E399">
    <cfRule type="cellIs" dxfId="134" priority="305" operator="equal">
      <formula>0</formula>
    </cfRule>
  </conditionalFormatting>
  <conditionalFormatting sqref="B442">
    <cfRule type="containsText" dxfId="133" priority="304" operator="containsText" text="Choose">
      <formula>NOT(ISERROR(SEARCH("Choose",B442)))</formula>
    </cfRule>
  </conditionalFormatting>
  <conditionalFormatting sqref="E442">
    <cfRule type="cellIs" dxfId="132" priority="303" operator="equal">
      <formula>0</formula>
    </cfRule>
  </conditionalFormatting>
  <conditionalFormatting sqref="B485">
    <cfRule type="containsText" dxfId="131" priority="302" operator="containsText" text="Choose">
      <formula>NOT(ISERROR(SEARCH("Choose",B485)))</formula>
    </cfRule>
  </conditionalFormatting>
  <conditionalFormatting sqref="E485">
    <cfRule type="cellIs" dxfId="130" priority="301" operator="equal">
      <formula>0</formula>
    </cfRule>
  </conditionalFormatting>
  <conditionalFormatting sqref="B528">
    <cfRule type="containsText" dxfId="129" priority="300" operator="containsText" text="Choose">
      <formula>NOT(ISERROR(SEARCH("Choose",B528)))</formula>
    </cfRule>
  </conditionalFormatting>
  <conditionalFormatting sqref="E528">
    <cfRule type="cellIs" dxfId="128" priority="299" operator="equal">
      <formula>0</formula>
    </cfRule>
  </conditionalFormatting>
  <conditionalFormatting sqref="B571">
    <cfRule type="containsText" dxfId="127" priority="298" operator="containsText" text="Choose">
      <formula>NOT(ISERROR(SEARCH("Choose",B571)))</formula>
    </cfRule>
  </conditionalFormatting>
  <conditionalFormatting sqref="E571">
    <cfRule type="cellIs" dxfId="126" priority="297" operator="equal">
      <formula>0</formula>
    </cfRule>
  </conditionalFormatting>
  <conditionalFormatting sqref="B614">
    <cfRule type="containsText" dxfId="125" priority="296" operator="containsText" text="Choose">
      <formula>NOT(ISERROR(SEARCH("Choose",B614)))</formula>
    </cfRule>
  </conditionalFormatting>
  <conditionalFormatting sqref="E614">
    <cfRule type="cellIs" dxfId="124" priority="295" operator="equal">
      <formula>0</formula>
    </cfRule>
  </conditionalFormatting>
  <conditionalFormatting sqref="B657">
    <cfRule type="containsText" dxfId="123" priority="294" operator="containsText" text="Choose">
      <formula>NOT(ISERROR(SEARCH("Choose",B657)))</formula>
    </cfRule>
  </conditionalFormatting>
  <conditionalFormatting sqref="E657">
    <cfRule type="cellIs" dxfId="122" priority="293" operator="equal">
      <formula>0</formula>
    </cfRule>
  </conditionalFormatting>
  <conditionalFormatting sqref="B700">
    <cfRule type="containsText" dxfId="121" priority="292" operator="containsText" text="Choose">
      <formula>NOT(ISERROR(SEARCH("Choose",B700)))</formula>
    </cfRule>
  </conditionalFormatting>
  <conditionalFormatting sqref="E700">
    <cfRule type="cellIs" dxfId="120" priority="291" operator="equal">
      <formula>0</formula>
    </cfRule>
  </conditionalFormatting>
  <conditionalFormatting sqref="B743">
    <cfRule type="containsText" dxfId="119" priority="290" operator="containsText" text="Choose">
      <formula>NOT(ISERROR(SEARCH("Choose",B743)))</formula>
    </cfRule>
  </conditionalFormatting>
  <conditionalFormatting sqref="E743">
    <cfRule type="cellIs" dxfId="118" priority="289" operator="equal">
      <formula>0</formula>
    </cfRule>
  </conditionalFormatting>
  <conditionalFormatting sqref="B786">
    <cfRule type="containsText" dxfId="117" priority="288" operator="containsText" text="Choose">
      <formula>NOT(ISERROR(SEARCH("Choose",B786)))</formula>
    </cfRule>
  </conditionalFormatting>
  <conditionalFormatting sqref="E786">
    <cfRule type="cellIs" dxfId="116" priority="287" operator="equal">
      <formula>0</formula>
    </cfRule>
  </conditionalFormatting>
  <conditionalFormatting sqref="B829">
    <cfRule type="containsText" dxfId="115" priority="286" operator="containsText" text="Choose">
      <formula>NOT(ISERROR(SEARCH("Choose",B829)))</formula>
    </cfRule>
  </conditionalFormatting>
  <conditionalFormatting sqref="E829">
    <cfRule type="cellIs" dxfId="114" priority="285" operator="equal">
      <formula>0</formula>
    </cfRule>
  </conditionalFormatting>
  <conditionalFormatting sqref="B872">
    <cfRule type="containsText" dxfId="113" priority="284" operator="containsText" text="Choose">
      <formula>NOT(ISERROR(SEARCH("Choose",B872)))</formula>
    </cfRule>
  </conditionalFormatting>
  <conditionalFormatting sqref="E872">
    <cfRule type="cellIs" dxfId="112" priority="283" operator="equal">
      <formula>0</formula>
    </cfRule>
  </conditionalFormatting>
  <conditionalFormatting sqref="B915">
    <cfRule type="containsText" dxfId="111" priority="282" operator="containsText" text="Choose">
      <formula>NOT(ISERROR(SEARCH("Choose",B915)))</formula>
    </cfRule>
  </conditionalFormatting>
  <conditionalFormatting sqref="E915">
    <cfRule type="cellIs" dxfId="110" priority="281" operator="equal">
      <formula>0</formula>
    </cfRule>
  </conditionalFormatting>
  <conditionalFormatting sqref="B958">
    <cfRule type="containsText" dxfId="109" priority="280" operator="containsText" text="Choose">
      <formula>NOT(ISERROR(SEARCH("Choose",B958)))</formula>
    </cfRule>
  </conditionalFormatting>
  <conditionalFormatting sqref="E958">
    <cfRule type="cellIs" dxfId="108" priority="279" operator="equal">
      <formula>0</formula>
    </cfRule>
  </conditionalFormatting>
  <conditionalFormatting sqref="B1001">
    <cfRule type="containsText" dxfId="107" priority="278" operator="containsText" text="Choose">
      <formula>NOT(ISERROR(SEARCH("Choose",B1001)))</formula>
    </cfRule>
  </conditionalFormatting>
  <conditionalFormatting sqref="E1001">
    <cfRule type="cellIs" dxfId="106" priority="277" operator="equal">
      <formula>0</formula>
    </cfRule>
  </conditionalFormatting>
  <conditionalFormatting sqref="B1044">
    <cfRule type="containsText" dxfId="105" priority="276" operator="containsText" text="Choose">
      <formula>NOT(ISERROR(SEARCH("Choose",B1044)))</formula>
    </cfRule>
  </conditionalFormatting>
  <conditionalFormatting sqref="E1044">
    <cfRule type="cellIs" dxfId="104" priority="275" operator="equal">
      <formula>0</formula>
    </cfRule>
  </conditionalFormatting>
  <conditionalFormatting sqref="G18:J51">
    <cfRule type="expression" dxfId="103" priority="274">
      <formula>IF($F18="No", TRUE, FALSE)</formula>
    </cfRule>
  </conditionalFormatting>
  <conditionalFormatting sqref="G11">
    <cfRule type="containsBlanks" dxfId="102" priority="247">
      <formula>LEN(TRIM(G11))=0</formula>
    </cfRule>
  </conditionalFormatting>
  <conditionalFormatting sqref="G59:J94">
    <cfRule type="expression" dxfId="101" priority="102">
      <formula>IF($F59="No", TRUE, FALSE)</formula>
    </cfRule>
  </conditionalFormatting>
  <conditionalFormatting sqref="G102:J137">
    <cfRule type="expression" dxfId="100" priority="101">
      <formula>IF($F102="No", TRUE, FALSE)</formula>
    </cfRule>
  </conditionalFormatting>
  <conditionalFormatting sqref="G145:J180">
    <cfRule type="expression" dxfId="99" priority="100">
      <formula>IF($F145="No", TRUE, FALSE)</formula>
    </cfRule>
  </conditionalFormatting>
  <conditionalFormatting sqref="G188:J223">
    <cfRule type="expression" dxfId="98" priority="99">
      <formula>IF($F188="No", TRUE, FALSE)</formula>
    </cfRule>
  </conditionalFormatting>
  <conditionalFormatting sqref="G231:J266">
    <cfRule type="expression" dxfId="97" priority="98">
      <formula>IF($F231="No", TRUE, FALSE)</formula>
    </cfRule>
  </conditionalFormatting>
  <conditionalFormatting sqref="G274:J309">
    <cfRule type="expression" dxfId="96" priority="97">
      <formula>IF($F274="No", TRUE, FALSE)</formula>
    </cfRule>
  </conditionalFormatting>
  <conditionalFormatting sqref="G317:J352">
    <cfRule type="expression" dxfId="95" priority="96">
      <formula>IF($F317="No", TRUE, FALSE)</formula>
    </cfRule>
  </conditionalFormatting>
  <conditionalFormatting sqref="G360:J395">
    <cfRule type="expression" dxfId="94" priority="95">
      <formula>IF($F360="No", TRUE, FALSE)</formula>
    </cfRule>
  </conditionalFormatting>
  <conditionalFormatting sqref="G403:J438">
    <cfRule type="expression" dxfId="93" priority="94">
      <formula>IF($F403="No", TRUE, FALSE)</formula>
    </cfRule>
  </conditionalFormatting>
  <conditionalFormatting sqref="G446:J481">
    <cfRule type="expression" dxfId="92" priority="93">
      <formula>IF($F446="No", TRUE, FALSE)</formula>
    </cfRule>
  </conditionalFormatting>
  <conditionalFormatting sqref="G489:J524">
    <cfRule type="expression" dxfId="91" priority="92">
      <formula>IF($F489="No", TRUE, FALSE)</formula>
    </cfRule>
  </conditionalFormatting>
  <conditionalFormatting sqref="G532:J567">
    <cfRule type="expression" dxfId="90" priority="91">
      <formula>IF($F532="No", TRUE, FALSE)</formula>
    </cfRule>
  </conditionalFormatting>
  <conditionalFormatting sqref="G575:J610">
    <cfRule type="expression" dxfId="89" priority="90">
      <formula>IF($F575="No", TRUE, FALSE)</formula>
    </cfRule>
  </conditionalFormatting>
  <conditionalFormatting sqref="G618:J653">
    <cfRule type="expression" dxfId="88" priority="89">
      <formula>IF($F618="No", TRUE, FALSE)</formula>
    </cfRule>
  </conditionalFormatting>
  <conditionalFormatting sqref="G661:J696">
    <cfRule type="expression" dxfId="87" priority="88">
      <formula>IF($F661="No", TRUE, FALSE)</formula>
    </cfRule>
  </conditionalFormatting>
  <conditionalFormatting sqref="G704:J739">
    <cfRule type="expression" dxfId="86" priority="87">
      <formula>IF($F704="No", TRUE, FALSE)</formula>
    </cfRule>
  </conditionalFormatting>
  <conditionalFormatting sqref="G747:J782">
    <cfRule type="expression" dxfId="85" priority="86">
      <formula>IF($F747="No", TRUE, FALSE)</formula>
    </cfRule>
  </conditionalFormatting>
  <conditionalFormatting sqref="G790:J825">
    <cfRule type="expression" dxfId="84" priority="85">
      <formula>IF($F790="No", TRUE, FALSE)</formula>
    </cfRule>
  </conditionalFormatting>
  <conditionalFormatting sqref="G833:J868">
    <cfRule type="expression" dxfId="83" priority="84">
      <formula>IF($F833="No", TRUE, FALSE)</formula>
    </cfRule>
  </conditionalFormatting>
  <conditionalFormatting sqref="G876:J911">
    <cfRule type="expression" dxfId="82" priority="83">
      <formula>IF($F876="No", TRUE, FALSE)</formula>
    </cfRule>
  </conditionalFormatting>
  <conditionalFormatting sqref="G919:J954">
    <cfRule type="expression" dxfId="81" priority="82">
      <formula>IF($F919="No", TRUE, FALSE)</formula>
    </cfRule>
  </conditionalFormatting>
  <conditionalFormatting sqref="G962:J997">
    <cfRule type="expression" dxfId="80" priority="81">
      <formula>IF($F962="No", TRUE, FALSE)</formula>
    </cfRule>
  </conditionalFormatting>
  <conditionalFormatting sqref="G1005:J1040">
    <cfRule type="expression" dxfId="79" priority="80">
      <formula>IF($F1005="No", TRUE, FALSE)</formula>
    </cfRule>
  </conditionalFormatting>
  <conditionalFormatting sqref="G1049:J1083">
    <cfRule type="expression" dxfId="78" priority="79">
      <formula>IF($F1049="No", TRUE, FALSE)</formula>
    </cfRule>
  </conditionalFormatting>
  <conditionalFormatting sqref="H17:J17">
    <cfRule type="expression" dxfId="77" priority="78">
      <formula>IF($F17="No", TRUE, FALSE)</formula>
    </cfRule>
  </conditionalFormatting>
  <conditionalFormatting sqref="H16:J16">
    <cfRule type="expression" dxfId="76" priority="77">
      <formula>IF($F16="No", TRUE, FALSE)</formula>
    </cfRule>
  </conditionalFormatting>
  <conditionalFormatting sqref="G54">
    <cfRule type="containsBlanks" dxfId="75" priority="75">
      <formula>LEN(TRIM(G54))=0</formula>
    </cfRule>
  </conditionalFormatting>
  <conditionalFormatting sqref="G97">
    <cfRule type="containsBlanks" dxfId="74" priority="73">
      <formula>LEN(TRIM(G97))=0</formula>
    </cfRule>
  </conditionalFormatting>
  <conditionalFormatting sqref="G140">
    <cfRule type="containsBlanks" dxfId="73" priority="71">
      <formula>LEN(TRIM(G140))=0</formula>
    </cfRule>
  </conditionalFormatting>
  <conditionalFormatting sqref="G183">
    <cfRule type="containsBlanks" dxfId="72" priority="69">
      <formula>LEN(TRIM(G183))=0</formula>
    </cfRule>
  </conditionalFormatting>
  <conditionalFormatting sqref="G226">
    <cfRule type="containsBlanks" dxfId="71" priority="67">
      <formula>LEN(TRIM(G226))=0</formula>
    </cfRule>
  </conditionalFormatting>
  <conditionalFormatting sqref="G269">
    <cfRule type="containsBlanks" dxfId="70" priority="65">
      <formula>LEN(TRIM(G269))=0</formula>
    </cfRule>
  </conditionalFormatting>
  <conditionalFormatting sqref="G312">
    <cfRule type="containsBlanks" dxfId="69" priority="63">
      <formula>LEN(TRIM(G312))=0</formula>
    </cfRule>
  </conditionalFormatting>
  <conditionalFormatting sqref="G355">
    <cfRule type="containsBlanks" dxfId="68" priority="61">
      <formula>LEN(TRIM(G355))=0</formula>
    </cfRule>
  </conditionalFormatting>
  <conditionalFormatting sqref="G398">
    <cfRule type="containsBlanks" dxfId="67" priority="59">
      <formula>LEN(TRIM(G398))=0</formula>
    </cfRule>
  </conditionalFormatting>
  <conditionalFormatting sqref="G441">
    <cfRule type="containsBlanks" dxfId="66" priority="57">
      <formula>LEN(TRIM(G441))=0</formula>
    </cfRule>
  </conditionalFormatting>
  <conditionalFormatting sqref="G484">
    <cfRule type="containsBlanks" dxfId="65" priority="55">
      <formula>LEN(TRIM(G484))=0</formula>
    </cfRule>
  </conditionalFormatting>
  <conditionalFormatting sqref="G527">
    <cfRule type="containsBlanks" dxfId="64" priority="53">
      <formula>LEN(TRIM(G527))=0</formula>
    </cfRule>
  </conditionalFormatting>
  <conditionalFormatting sqref="G570">
    <cfRule type="containsBlanks" dxfId="63" priority="51">
      <formula>LEN(TRIM(G570))=0</formula>
    </cfRule>
  </conditionalFormatting>
  <conditionalFormatting sqref="G613">
    <cfRule type="containsBlanks" dxfId="62" priority="49">
      <formula>LEN(TRIM(G613))=0</formula>
    </cfRule>
  </conditionalFormatting>
  <conditionalFormatting sqref="G656">
    <cfRule type="containsBlanks" dxfId="61" priority="47">
      <formula>LEN(TRIM(G656))=0</formula>
    </cfRule>
  </conditionalFormatting>
  <conditionalFormatting sqref="G699">
    <cfRule type="containsBlanks" dxfId="60" priority="45">
      <formula>LEN(TRIM(G699))=0</formula>
    </cfRule>
  </conditionalFormatting>
  <conditionalFormatting sqref="G742">
    <cfRule type="containsBlanks" dxfId="59" priority="43">
      <formula>LEN(TRIM(G742))=0</formula>
    </cfRule>
  </conditionalFormatting>
  <conditionalFormatting sqref="G785">
    <cfRule type="containsBlanks" dxfId="58" priority="41">
      <formula>LEN(TRIM(G785))=0</formula>
    </cfRule>
  </conditionalFormatting>
  <conditionalFormatting sqref="G828">
    <cfRule type="containsBlanks" dxfId="57" priority="39">
      <formula>LEN(TRIM(G828))=0</formula>
    </cfRule>
  </conditionalFormatting>
  <conditionalFormatting sqref="G871">
    <cfRule type="containsBlanks" dxfId="56" priority="37">
      <formula>LEN(TRIM(G871))=0</formula>
    </cfRule>
  </conditionalFormatting>
  <conditionalFormatting sqref="G914">
    <cfRule type="containsBlanks" dxfId="55" priority="35">
      <formula>LEN(TRIM(G914))=0</formula>
    </cfRule>
  </conditionalFormatting>
  <conditionalFormatting sqref="G957">
    <cfRule type="containsBlanks" dxfId="54" priority="33">
      <formula>LEN(TRIM(G957))=0</formula>
    </cfRule>
  </conditionalFormatting>
  <conditionalFormatting sqref="G1000">
    <cfRule type="containsBlanks" dxfId="53" priority="31">
      <formula>LEN(TRIM(G1000))=0</formula>
    </cfRule>
  </conditionalFormatting>
  <conditionalFormatting sqref="G1043">
    <cfRule type="containsBlanks" dxfId="52" priority="29">
      <formula>LEN(TRIM(G1043))=0</formula>
    </cfRule>
  </conditionalFormatting>
  <conditionalFormatting sqref="G17">
    <cfRule type="expression" dxfId="51" priority="27">
      <formula>IF($F17="No", TRUE, FALSE)</formula>
    </cfRule>
  </conditionalFormatting>
  <conditionalFormatting sqref="G16">
    <cfRule type="expression" dxfId="50" priority="26">
      <formula>IF($F16="No", TRUE, FALSE)</formula>
    </cfRule>
  </conditionalFormatting>
  <dataValidations count="1">
    <dataValidation type="list" allowBlank="1" showInputMessage="1" showErrorMessage="1" sqref="F999 F145:F180 F1049:F1083 F102:F137 F59:F94 F956 F188:F223 F16:F51 F268 F311 F354 F397 F440 F483 F526 F569 F612 F655 F698 F741 F784 F827 F870 F913 F231:F266 F274:F309 F317:F352 F360:F395 F403:F438 F446:F481 F489:F524 F532:F567 F575:F610 F618:F653 F661:F696 F704:F739 F747:F782 F790:F825 F833:F868 F876:F911 F919:F954 F962:F997 F1005:F1040 F1042" xr:uid="{1FB26B97-823F-434E-8583-450035029ABC}">
      <formula1>"Choose from Drop-down, Yes, No"</formula1>
    </dataValidation>
  </dataValidations>
  <pageMargins left="0.7" right="0.7" top="0.75" bottom="0.75" header="0.3" footer="0.3"/>
  <pageSetup orientation="portrait" r:id="rId1"/>
  <ignoredErrors>
    <ignoredError sqref="E55 E98 E184" emptyCellReference="1"/>
    <ignoredError sqref="J60:J94 J59 J18:J51 J103:J137 J146:J180 J189:J223 J232:J266 J275:J309 J318:J352 J361:J395 J404:J438 J447:J481 J490:J524 J533:J567 J576:J610 J619:J653 J662:J696 J705:J739 J748:J782 J791:J825 J834:J868 J920:J954 J963:J997 J1006:J1040 J1049:J1083 J102 J145 J188 J231 J274 J317 J360 J403 J446 J489 J532 J575 J618 J661 J704 J747 J790 J833 J876 J919 J962 J1005 B16:B51 F19 B59:B94 D59:D94 F59:G94 B103:G137 B102 D102:G102 H18:I51 H59:I94 H102:I137 H1049:I1083 H1005:I1040 H962:I997 H919:I954 H876:I911 H833:I868 H790:I825 H747:I782 H704:I739 H661:I696 H618:I653 H575:I610 H489:I524 H446:I481 H403:I438 H360:I368 H370:I395 H317:I352 H274:I309 H231:I266 F18 F21:G51 F20 D20:D51"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25" id="{D1101669-0CEE-4556-B834-140879895C45}">
            <xm:f>IF('Start Here!'!$L$25="No", TRUE,FALSE)</xm:f>
            <x14:dxf>
              <fill>
                <patternFill>
                  <bgColor rgb="FF000000"/>
                </patternFill>
              </fill>
            </x14:dxf>
          </x14:cfRule>
          <xm:sqref>G11</xm:sqref>
        </x14:conditionalFormatting>
        <x14:conditionalFormatting xmlns:xm="http://schemas.microsoft.com/office/excel/2006/main">
          <x14:cfRule type="expression" priority="24" id="{4806FB49-F287-4509-8451-E038A2DE9E99}">
            <xm:f>IF('Start Here!'!$L$25="No", TRUE,FALSE)</xm:f>
            <x14:dxf>
              <fill>
                <patternFill>
                  <bgColor rgb="FF000000"/>
                </patternFill>
              </fill>
            </x14:dxf>
          </x14:cfRule>
          <xm:sqref>G54</xm:sqref>
        </x14:conditionalFormatting>
        <x14:conditionalFormatting xmlns:xm="http://schemas.microsoft.com/office/excel/2006/main">
          <x14:cfRule type="expression" priority="23" id="{3B713305-4317-427B-B681-12913727D26C}">
            <xm:f>IF('Start Here!'!$L$25="No", TRUE,FALSE)</xm:f>
            <x14:dxf>
              <fill>
                <patternFill>
                  <bgColor rgb="FF000000"/>
                </patternFill>
              </fill>
            </x14:dxf>
          </x14:cfRule>
          <xm:sqref>G97</xm:sqref>
        </x14:conditionalFormatting>
        <x14:conditionalFormatting xmlns:xm="http://schemas.microsoft.com/office/excel/2006/main">
          <x14:cfRule type="expression" priority="22" id="{87F649BB-AF33-47F5-8B8C-A83045D66980}">
            <xm:f>IF('Start Here!'!$L$25="No", TRUE,FALSE)</xm:f>
            <x14:dxf>
              <fill>
                <patternFill>
                  <bgColor rgb="FF000000"/>
                </patternFill>
              </fill>
            </x14:dxf>
          </x14:cfRule>
          <xm:sqref>G140</xm:sqref>
        </x14:conditionalFormatting>
        <x14:conditionalFormatting xmlns:xm="http://schemas.microsoft.com/office/excel/2006/main">
          <x14:cfRule type="expression" priority="21" id="{25905A60-0F24-4CA4-9E85-D2D44C68F2DB}">
            <xm:f>IF('Start Here!'!$L$25="No", TRUE,FALSE)</xm:f>
            <x14:dxf>
              <fill>
                <patternFill>
                  <bgColor rgb="FF000000"/>
                </patternFill>
              </fill>
            </x14:dxf>
          </x14:cfRule>
          <xm:sqref>G183</xm:sqref>
        </x14:conditionalFormatting>
        <x14:conditionalFormatting xmlns:xm="http://schemas.microsoft.com/office/excel/2006/main">
          <x14:cfRule type="expression" priority="20" id="{2D5BE208-C75E-465D-AA8C-C0D274389278}">
            <xm:f>IF('Start Here!'!$L$25="No", TRUE,FALSE)</xm:f>
            <x14:dxf>
              <fill>
                <patternFill>
                  <bgColor rgb="FF000000"/>
                </patternFill>
              </fill>
            </x14:dxf>
          </x14:cfRule>
          <xm:sqref>G226</xm:sqref>
        </x14:conditionalFormatting>
        <x14:conditionalFormatting xmlns:xm="http://schemas.microsoft.com/office/excel/2006/main">
          <x14:cfRule type="expression" priority="19" id="{A1B2FFE7-D878-4C45-B409-7EAC24E83868}">
            <xm:f>IF('Start Here!'!$L$25="No", TRUE,FALSE)</xm:f>
            <x14:dxf>
              <fill>
                <patternFill>
                  <bgColor rgb="FF000000"/>
                </patternFill>
              </fill>
            </x14:dxf>
          </x14:cfRule>
          <xm:sqref>G269</xm:sqref>
        </x14:conditionalFormatting>
        <x14:conditionalFormatting xmlns:xm="http://schemas.microsoft.com/office/excel/2006/main">
          <x14:cfRule type="expression" priority="18" id="{32FB0111-9EEB-4AEB-AFBE-201A5B76E3E7}">
            <xm:f>IF('Start Here!'!$L$25="No", TRUE,FALSE)</xm:f>
            <x14:dxf>
              <fill>
                <patternFill>
                  <bgColor rgb="FF000000"/>
                </patternFill>
              </fill>
            </x14:dxf>
          </x14:cfRule>
          <xm:sqref>G312</xm:sqref>
        </x14:conditionalFormatting>
        <x14:conditionalFormatting xmlns:xm="http://schemas.microsoft.com/office/excel/2006/main">
          <x14:cfRule type="expression" priority="17" id="{19562E90-C668-40CD-8E0A-DE94B3D15716}">
            <xm:f>IF('Start Here!'!$L$25="No", TRUE,FALSE)</xm:f>
            <x14:dxf>
              <fill>
                <patternFill>
                  <bgColor rgb="FF000000"/>
                </patternFill>
              </fill>
            </x14:dxf>
          </x14:cfRule>
          <xm:sqref>G355</xm:sqref>
        </x14:conditionalFormatting>
        <x14:conditionalFormatting xmlns:xm="http://schemas.microsoft.com/office/excel/2006/main">
          <x14:cfRule type="expression" priority="16" id="{3A3EA144-90B3-44C7-BFD5-5B4644D61182}">
            <xm:f>IF('Start Here!'!$L$25="No", TRUE,FALSE)</xm:f>
            <x14:dxf>
              <fill>
                <patternFill>
                  <bgColor rgb="FF000000"/>
                </patternFill>
              </fill>
            </x14:dxf>
          </x14:cfRule>
          <xm:sqref>G398</xm:sqref>
        </x14:conditionalFormatting>
        <x14:conditionalFormatting xmlns:xm="http://schemas.microsoft.com/office/excel/2006/main">
          <x14:cfRule type="expression" priority="15" id="{6D1DA8FD-D8A7-4D5F-AF55-41449B5F57EC}">
            <xm:f>IF('Start Here!'!$L$25="No", TRUE,FALSE)</xm:f>
            <x14:dxf>
              <fill>
                <patternFill>
                  <bgColor rgb="FF000000"/>
                </patternFill>
              </fill>
            </x14:dxf>
          </x14:cfRule>
          <xm:sqref>G441</xm:sqref>
        </x14:conditionalFormatting>
        <x14:conditionalFormatting xmlns:xm="http://schemas.microsoft.com/office/excel/2006/main">
          <x14:cfRule type="expression" priority="14" id="{CF7BC0E8-6288-4802-A7A1-A6E29472A5BD}">
            <xm:f>IF('Start Here!'!$L$25="No", TRUE,FALSE)</xm:f>
            <x14:dxf>
              <fill>
                <patternFill>
                  <bgColor rgb="FF000000"/>
                </patternFill>
              </fill>
            </x14:dxf>
          </x14:cfRule>
          <xm:sqref>G484</xm:sqref>
        </x14:conditionalFormatting>
        <x14:conditionalFormatting xmlns:xm="http://schemas.microsoft.com/office/excel/2006/main">
          <x14:cfRule type="expression" priority="13" id="{01BADA31-6EFC-445D-992A-7761B171D69E}">
            <xm:f>IF('Start Here!'!$L$25="No", TRUE,FALSE)</xm:f>
            <x14:dxf>
              <fill>
                <patternFill>
                  <bgColor rgb="FF000000"/>
                </patternFill>
              </fill>
            </x14:dxf>
          </x14:cfRule>
          <xm:sqref>G527</xm:sqref>
        </x14:conditionalFormatting>
        <x14:conditionalFormatting xmlns:xm="http://schemas.microsoft.com/office/excel/2006/main">
          <x14:cfRule type="expression" priority="12" id="{2BC2F65D-D4E8-4EE4-80C4-963041E46CBB}">
            <xm:f>IF('Start Here!'!$L$25="No", TRUE,FALSE)</xm:f>
            <x14:dxf>
              <fill>
                <patternFill>
                  <bgColor rgb="FF000000"/>
                </patternFill>
              </fill>
            </x14:dxf>
          </x14:cfRule>
          <xm:sqref>G570</xm:sqref>
        </x14:conditionalFormatting>
        <x14:conditionalFormatting xmlns:xm="http://schemas.microsoft.com/office/excel/2006/main">
          <x14:cfRule type="expression" priority="11" id="{FEF37B29-E512-467E-957A-626EC3CCA719}">
            <xm:f>IF('Start Here!'!$L$25="No", TRUE,FALSE)</xm:f>
            <x14:dxf>
              <fill>
                <patternFill>
                  <bgColor rgb="FF000000"/>
                </patternFill>
              </fill>
            </x14:dxf>
          </x14:cfRule>
          <xm:sqref>G613</xm:sqref>
        </x14:conditionalFormatting>
        <x14:conditionalFormatting xmlns:xm="http://schemas.microsoft.com/office/excel/2006/main">
          <x14:cfRule type="expression" priority="10" id="{3163C434-130B-49A0-8887-71F448BD3901}">
            <xm:f>IF('Start Here!'!$L$25="No", TRUE,FALSE)</xm:f>
            <x14:dxf>
              <fill>
                <patternFill>
                  <bgColor rgb="FF000000"/>
                </patternFill>
              </fill>
            </x14:dxf>
          </x14:cfRule>
          <xm:sqref>G656</xm:sqref>
        </x14:conditionalFormatting>
        <x14:conditionalFormatting xmlns:xm="http://schemas.microsoft.com/office/excel/2006/main">
          <x14:cfRule type="expression" priority="9" id="{F625986A-FD3E-4A46-898C-5BE521EC0027}">
            <xm:f>IF('Start Here!'!$L$25="No", TRUE,FALSE)</xm:f>
            <x14:dxf>
              <fill>
                <patternFill>
                  <bgColor rgb="FF000000"/>
                </patternFill>
              </fill>
            </x14:dxf>
          </x14:cfRule>
          <xm:sqref>G699</xm:sqref>
        </x14:conditionalFormatting>
        <x14:conditionalFormatting xmlns:xm="http://schemas.microsoft.com/office/excel/2006/main">
          <x14:cfRule type="expression" priority="8" id="{B25DEF67-5A2A-4616-A078-B7B0E1C9B914}">
            <xm:f>IF('Start Here!'!$L$25="No", TRUE,FALSE)</xm:f>
            <x14:dxf>
              <fill>
                <patternFill>
                  <bgColor rgb="FF000000"/>
                </patternFill>
              </fill>
            </x14:dxf>
          </x14:cfRule>
          <xm:sqref>G742</xm:sqref>
        </x14:conditionalFormatting>
        <x14:conditionalFormatting xmlns:xm="http://schemas.microsoft.com/office/excel/2006/main">
          <x14:cfRule type="expression" priority="7" id="{FD9AB386-F481-440D-95A3-11AA23C40801}">
            <xm:f>IF('Start Here!'!$L$25="No", TRUE,FALSE)</xm:f>
            <x14:dxf>
              <fill>
                <patternFill>
                  <bgColor rgb="FF000000"/>
                </patternFill>
              </fill>
            </x14:dxf>
          </x14:cfRule>
          <xm:sqref>G785</xm:sqref>
        </x14:conditionalFormatting>
        <x14:conditionalFormatting xmlns:xm="http://schemas.microsoft.com/office/excel/2006/main">
          <x14:cfRule type="expression" priority="6" id="{CC907C23-1E96-4667-BC5B-5A365B76A7D2}">
            <xm:f>IF('Start Here!'!$L$25="No", TRUE,FALSE)</xm:f>
            <x14:dxf>
              <fill>
                <patternFill>
                  <bgColor rgb="FF000000"/>
                </patternFill>
              </fill>
            </x14:dxf>
          </x14:cfRule>
          <xm:sqref>G828</xm:sqref>
        </x14:conditionalFormatting>
        <x14:conditionalFormatting xmlns:xm="http://schemas.microsoft.com/office/excel/2006/main">
          <x14:cfRule type="expression" priority="5" id="{4AEFD1B3-3AA0-4D72-9A1E-A2968046E771}">
            <xm:f>IF('Start Here!'!$L$25="No", TRUE,FALSE)</xm:f>
            <x14:dxf>
              <fill>
                <patternFill>
                  <bgColor rgb="FF000000"/>
                </patternFill>
              </fill>
            </x14:dxf>
          </x14:cfRule>
          <xm:sqref>G871</xm:sqref>
        </x14:conditionalFormatting>
        <x14:conditionalFormatting xmlns:xm="http://schemas.microsoft.com/office/excel/2006/main">
          <x14:cfRule type="expression" priority="4" id="{22158DC2-968E-4085-BEE4-CE98639F13CE}">
            <xm:f>IF('Start Here!'!$L$25="No", TRUE,FALSE)</xm:f>
            <x14:dxf>
              <fill>
                <patternFill>
                  <bgColor rgb="FF000000"/>
                </patternFill>
              </fill>
            </x14:dxf>
          </x14:cfRule>
          <xm:sqref>G914</xm:sqref>
        </x14:conditionalFormatting>
        <x14:conditionalFormatting xmlns:xm="http://schemas.microsoft.com/office/excel/2006/main">
          <x14:cfRule type="expression" priority="3" id="{EBBD7093-3E99-4C1C-BDE7-EDED53F493D0}">
            <xm:f>IF('Start Here!'!$L$25="No", TRUE,FALSE)</xm:f>
            <x14:dxf>
              <fill>
                <patternFill>
                  <bgColor rgb="FF000000"/>
                </patternFill>
              </fill>
            </x14:dxf>
          </x14:cfRule>
          <xm:sqref>G957</xm:sqref>
        </x14:conditionalFormatting>
        <x14:conditionalFormatting xmlns:xm="http://schemas.microsoft.com/office/excel/2006/main">
          <x14:cfRule type="expression" priority="2" id="{462677DF-56BB-4BEA-BEA1-E04E54D4984C}">
            <xm:f>IF('Start Here!'!$L$25="No", TRUE,FALSE)</xm:f>
            <x14:dxf>
              <fill>
                <patternFill>
                  <bgColor rgb="FF000000"/>
                </patternFill>
              </fill>
            </x14:dxf>
          </x14:cfRule>
          <xm:sqref>G1000</xm:sqref>
        </x14:conditionalFormatting>
        <x14:conditionalFormatting xmlns:xm="http://schemas.microsoft.com/office/excel/2006/main">
          <x14:cfRule type="expression" priority="1" id="{F54DC662-639B-476D-81C6-1A57F66BD869}">
            <xm:f>IF('Start Here!'!$L$25="No", TRUE,FALSE)</xm:f>
            <x14:dxf>
              <fill>
                <patternFill>
                  <bgColor rgb="FF000000"/>
                </patternFill>
              </fill>
            </x14:dxf>
          </x14:cfRule>
          <xm:sqref>G1043</xm:sqref>
        </x14:conditionalFormatting>
        <x14:conditionalFormatting xmlns:xm="http://schemas.microsoft.com/office/excel/2006/main">
          <x14:cfRule type="expression" priority="76" id="{B8E3D16B-26A3-4904-B48F-B644DEAAE485}">
            <xm:f>IF('Start Here!'!$L$25="No", TRUE,FALSE)</xm:f>
            <x14:dxf>
              <fill>
                <patternFill>
                  <bgColor rgb="FF000000"/>
                </patternFill>
              </fill>
              <border>
                <left/>
                <right/>
                <top/>
                <bottom/>
              </border>
            </x14:dxf>
          </x14:cfRule>
          <xm:sqref>F16:J51</xm:sqref>
        </x14:conditionalFormatting>
        <x14:conditionalFormatting xmlns:xm="http://schemas.microsoft.com/office/excel/2006/main">
          <x14:cfRule type="expression" priority="74" id="{92F1E2EF-F5E9-48BB-A5BF-3E59CD487920}">
            <xm:f>IF('Start Here!'!$L$25="No", TRUE,FALSE)</xm:f>
            <x14:dxf>
              <fill>
                <patternFill>
                  <bgColor rgb="FF000000"/>
                </patternFill>
              </fill>
              <border>
                <left/>
                <right/>
                <top/>
                <bottom/>
              </border>
            </x14:dxf>
          </x14:cfRule>
          <xm:sqref>F59:J94</xm:sqref>
        </x14:conditionalFormatting>
        <x14:conditionalFormatting xmlns:xm="http://schemas.microsoft.com/office/excel/2006/main">
          <x14:cfRule type="expression" priority="72" id="{0D9885D6-17D7-4E76-A9EA-C49CDAAF1E23}">
            <xm:f>IF('Start Here!'!$L$25="No", TRUE,FALSE)</xm:f>
            <x14:dxf>
              <fill>
                <patternFill>
                  <bgColor rgb="FF000000"/>
                </patternFill>
              </fill>
              <border>
                <left/>
                <right/>
                <top/>
                <bottom/>
              </border>
            </x14:dxf>
          </x14:cfRule>
          <xm:sqref>F102:J137</xm:sqref>
        </x14:conditionalFormatting>
        <x14:conditionalFormatting xmlns:xm="http://schemas.microsoft.com/office/excel/2006/main">
          <x14:cfRule type="expression" priority="70" id="{707232CC-663E-43F0-80D5-629724549BD4}">
            <xm:f>IF('Start Here!'!$L$25="No", TRUE,FALSE)</xm:f>
            <x14:dxf>
              <fill>
                <patternFill>
                  <bgColor rgb="FF000000"/>
                </patternFill>
              </fill>
              <border>
                <left/>
                <right/>
                <top/>
                <bottom/>
              </border>
            </x14:dxf>
          </x14:cfRule>
          <xm:sqref>F145:J180</xm:sqref>
        </x14:conditionalFormatting>
        <x14:conditionalFormatting xmlns:xm="http://schemas.microsoft.com/office/excel/2006/main">
          <x14:cfRule type="expression" priority="68" id="{7EF80212-E648-4A3D-AC50-3BC05F3C539F}">
            <xm:f>IF('Start Here!'!$L$25="No", TRUE,FALSE)</xm:f>
            <x14:dxf>
              <fill>
                <patternFill>
                  <bgColor rgb="FF000000"/>
                </patternFill>
              </fill>
              <border>
                <left/>
                <right/>
                <top/>
                <bottom/>
              </border>
            </x14:dxf>
          </x14:cfRule>
          <xm:sqref>F188:J223</xm:sqref>
        </x14:conditionalFormatting>
        <x14:conditionalFormatting xmlns:xm="http://schemas.microsoft.com/office/excel/2006/main">
          <x14:cfRule type="expression" priority="66" id="{6D692F80-16AA-4BA9-AFB7-0877CD5514E9}">
            <xm:f>IF('Start Here!'!$L$25="No", TRUE,FALSE)</xm:f>
            <x14:dxf>
              <fill>
                <patternFill>
                  <bgColor rgb="FF000000"/>
                </patternFill>
              </fill>
              <border>
                <left/>
                <right/>
                <top/>
                <bottom/>
              </border>
            </x14:dxf>
          </x14:cfRule>
          <xm:sqref>F231:J266</xm:sqref>
        </x14:conditionalFormatting>
        <x14:conditionalFormatting xmlns:xm="http://schemas.microsoft.com/office/excel/2006/main">
          <x14:cfRule type="expression" priority="64" id="{9F2804AA-D4FE-4C8D-BEFD-57D914D1553B}">
            <xm:f>IF('Start Here!'!$L$25="No", TRUE,FALSE)</xm:f>
            <x14:dxf>
              <fill>
                <patternFill>
                  <bgColor rgb="FF000000"/>
                </patternFill>
              </fill>
              <border>
                <left/>
                <right/>
                <top/>
                <bottom/>
              </border>
            </x14:dxf>
          </x14:cfRule>
          <xm:sqref>F274:J309</xm:sqref>
        </x14:conditionalFormatting>
        <x14:conditionalFormatting xmlns:xm="http://schemas.microsoft.com/office/excel/2006/main">
          <x14:cfRule type="expression" priority="62" id="{B8AD7AA8-5B49-4E22-9B3D-81B33924EB02}">
            <xm:f>IF('Start Here!'!$L$25="No", TRUE,FALSE)</xm:f>
            <x14:dxf>
              <fill>
                <patternFill>
                  <bgColor rgb="FF000000"/>
                </patternFill>
              </fill>
              <border>
                <left/>
                <right/>
                <top/>
                <bottom/>
              </border>
            </x14:dxf>
          </x14:cfRule>
          <xm:sqref>F317:J352</xm:sqref>
        </x14:conditionalFormatting>
        <x14:conditionalFormatting xmlns:xm="http://schemas.microsoft.com/office/excel/2006/main">
          <x14:cfRule type="expression" priority="60" id="{5BA54E58-5885-4B56-ABBE-291A721317C0}">
            <xm:f>IF('Start Here!'!$L$25="No", TRUE,FALSE)</xm:f>
            <x14:dxf>
              <fill>
                <patternFill>
                  <bgColor rgb="FF000000"/>
                </patternFill>
              </fill>
              <border>
                <left/>
                <right/>
                <top/>
                <bottom/>
              </border>
            </x14:dxf>
          </x14:cfRule>
          <xm:sqref>F360:J395</xm:sqref>
        </x14:conditionalFormatting>
        <x14:conditionalFormatting xmlns:xm="http://schemas.microsoft.com/office/excel/2006/main">
          <x14:cfRule type="expression" priority="58" id="{F3E4E9C0-469B-461B-9872-E11900DDB364}">
            <xm:f>IF('Start Here!'!$L$25="No", TRUE,FALSE)</xm:f>
            <x14:dxf>
              <fill>
                <patternFill>
                  <bgColor rgb="FF000000"/>
                </patternFill>
              </fill>
              <border>
                <left/>
                <right/>
                <top/>
                <bottom/>
              </border>
            </x14:dxf>
          </x14:cfRule>
          <xm:sqref>F403:J438</xm:sqref>
        </x14:conditionalFormatting>
        <x14:conditionalFormatting xmlns:xm="http://schemas.microsoft.com/office/excel/2006/main">
          <x14:cfRule type="expression" priority="56" id="{A994D9F1-DBCE-47CD-AFED-5D10FE103E53}">
            <xm:f>IF('Start Here!'!$L$25="No", TRUE,FALSE)</xm:f>
            <x14:dxf>
              <fill>
                <patternFill>
                  <bgColor rgb="FF000000"/>
                </patternFill>
              </fill>
              <border>
                <left/>
                <right/>
                <top/>
                <bottom/>
              </border>
            </x14:dxf>
          </x14:cfRule>
          <xm:sqref>F446:J481</xm:sqref>
        </x14:conditionalFormatting>
        <x14:conditionalFormatting xmlns:xm="http://schemas.microsoft.com/office/excel/2006/main">
          <x14:cfRule type="expression" priority="54" id="{CCE06631-C268-4541-9E61-35DF087B4475}">
            <xm:f>IF('Start Here!'!$L$25="No", TRUE,FALSE)</xm:f>
            <x14:dxf>
              <fill>
                <patternFill>
                  <bgColor rgb="FF000000"/>
                </patternFill>
              </fill>
              <border>
                <left/>
                <right/>
                <top/>
                <bottom/>
              </border>
            </x14:dxf>
          </x14:cfRule>
          <xm:sqref>F489:J524</xm:sqref>
        </x14:conditionalFormatting>
        <x14:conditionalFormatting xmlns:xm="http://schemas.microsoft.com/office/excel/2006/main">
          <x14:cfRule type="expression" priority="52" id="{7999C582-7804-44B2-8A8F-DDC980E5EDAF}">
            <xm:f>IF('Start Here!'!$L$25="No", TRUE,FALSE)</xm:f>
            <x14:dxf>
              <fill>
                <patternFill>
                  <bgColor rgb="FF000000"/>
                </patternFill>
              </fill>
              <border>
                <left/>
                <right/>
                <top/>
                <bottom/>
              </border>
            </x14:dxf>
          </x14:cfRule>
          <xm:sqref>F532:J567</xm:sqref>
        </x14:conditionalFormatting>
        <x14:conditionalFormatting xmlns:xm="http://schemas.microsoft.com/office/excel/2006/main">
          <x14:cfRule type="expression" priority="50" id="{DA8F2241-57A8-422C-96F8-4AED3C64BD9D}">
            <xm:f>IF('Start Here!'!$L$25="No", TRUE,FALSE)</xm:f>
            <x14:dxf>
              <fill>
                <patternFill>
                  <bgColor rgb="FF000000"/>
                </patternFill>
              </fill>
              <border>
                <left/>
                <right/>
                <top/>
                <bottom/>
              </border>
            </x14:dxf>
          </x14:cfRule>
          <xm:sqref>F575:J610</xm:sqref>
        </x14:conditionalFormatting>
        <x14:conditionalFormatting xmlns:xm="http://schemas.microsoft.com/office/excel/2006/main">
          <x14:cfRule type="expression" priority="48" id="{63366943-2C44-4E0F-A70F-68D2266E6B57}">
            <xm:f>IF('Start Here!'!$L$25="No", TRUE,FALSE)</xm:f>
            <x14:dxf>
              <fill>
                <patternFill>
                  <bgColor rgb="FF000000"/>
                </patternFill>
              </fill>
              <border>
                <left/>
                <right/>
                <top/>
                <bottom/>
              </border>
            </x14:dxf>
          </x14:cfRule>
          <xm:sqref>F618:J653</xm:sqref>
        </x14:conditionalFormatting>
        <x14:conditionalFormatting xmlns:xm="http://schemas.microsoft.com/office/excel/2006/main">
          <x14:cfRule type="expression" priority="46" id="{0AE75859-BD05-49FF-8BB3-082163E3C876}">
            <xm:f>IF('Start Here!'!$L$25="No", TRUE,FALSE)</xm:f>
            <x14:dxf>
              <fill>
                <patternFill>
                  <bgColor rgb="FF000000"/>
                </patternFill>
              </fill>
              <border>
                <left/>
                <right/>
                <top/>
                <bottom/>
              </border>
            </x14:dxf>
          </x14:cfRule>
          <xm:sqref>F661:J696</xm:sqref>
        </x14:conditionalFormatting>
        <x14:conditionalFormatting xmlns:xm="http://schemas.microsoft.com/office/excel/2006/main">
          <x14:cfRule type="expression" priority="44" id="{E4CF35D4-0B13-4981-ACDE-41A4E90CD76F}">
            <xm:f>IF('Start Here!'!$L$25="No", TRUE,FALSE)</xm:f>
            <x14:dxf>
              <fill>
                <patternFill>
                  <bgColor rgb="FF000000"/>
                </patternFill>
              </fill>
              <border>
                <left/>
                <right/>
                <top/>
                <bottom/>
              </border>
            </x14:dxf>
          </x14:cfRule>
          <xm:sqref>F704:J739</xm:sqref>
        </x14:conditionalFormatting>
        <x14:conditionalFormatting xmlns:xm="http://schemas.microsoft.com/office/excel/2006/main">
          <x14:cfRule type="expression" priority="42" id="{9433BF54-26B9-4960-BA11-4963F783592D}">
            <xm:f>IF('Start Here!'!$L$25="No", TRUE,FALSE)</xm:f>
            <x14:dxf>
              <fill>
                <patternFill>
                  <bgColor rgb="FF000000"/>
                </patternFill>
              </fill>
              <border>
                <left/>
                <right/>
                <top/>
                <bottom/>
              </border>
            </x14:dxf>
          </x14:cfRule>
          <xm:sqref>F747:J782</xm:sqref>
        </x14:conditionalFormatting>
        <x14:conditionalFormatting xmlns:xm="http://schemas.microsoft.com/office/excel/2006/main">
          <x14:cfRule type="expression" priority="40" id="{DD8C0772-EE18-4CAE-97A6-70AD9832015E}">
            <xm:f>IF('Start Here!'!$L$25="No", TRUE,FALSE)</xm:f>
            <x14:dxf>
              <fill>
                <patternFill>
                  <bgColor rgb="FF000000"/>
                </patternFill>
              </fill>
              <border>
                <left/>
                <right/>
                <top/>
                <bottom/>
              </border>
            </x14:dxf>
          </x14:cfRule>
          <xm:sqref>F790:J825</xm:sqref>
        </x14:conditionalFormatting>
        <x14:conditionalFormatting xmlns:xm="http://schemas.microsoft.com/office/excel/2006/main">
          <x14:cfRule type="expression" priority="38" id="{6B9CDB98-3618-417C-82D0-62AC2D338AB8}">
            <xm:f>IF('Start Here!'!$L$25="No", TRUE,FALSE)</xm:f>
            <x14:dxf>
              <fill>
                <patternFill>
                  <bgColor rgb="FF000000"/>
                </patternFill>
              </fill>
              <border>
                <left/>
                <right/>
                <top/>
                <bottom/>
              </border>
            </x14:dxf>
          </x14:cfRule>
          <xm:sqref>F833:J868</xm:sqref>
        </x14:conditionalFormatting>
        <x14:conditionalFormatting xmlns:xm="http://schemas.microsoft.com/office/excel/2006/main">
          <x14:cfRule type="expression" priority="36" id="{D5032F36-E303-4E6E-99B5-02FD85F41DC7}">
            <xm:f>IF('Start Here!'!$L$25="No", TRUE,FALSE)</xm:f>
            <x14:dxf>
              <fill>
                <patternFill>
                  <bgColor rgb="FF000000"/>
                </patternFill>
              </fill>
              <border>
                <left/>
                <right/>
                <top/>
                <bottom/>
              </border>
            </x14:dxf>
          </x14:cfRule>
          <xm:sqref>F876:J911</xm:sqref>
        </x14:conditionalFormatting>
        <x14:conditionalFormatting xmlns:xm="http://schemas.microsoft.com/office/excel/2006/main">
          <x14:cfRule type="expression" priority="34" id="{34228B69-FB0E-42F9-B127-DE00B845BD75}">
            <xm:f>IF('Start Here!'!$L$25="No", TRUE,FALSE)</xm:f>
            <x14:dxf>
              <fill>
                <patternFill>
                  <bgColor rgb="FF000000"/>
                </patternFill>
              </fill>
              <border>
                <left/>
                <right/>
                <top/>
                <bottom/>
              </border>
            </x14:dxf>
          </x14:cfRule>
          <xm:sqref>F919:J954</xm:sqref>
        </x14:conditionalFormatting>
        <x14:conditionalFormatting xmlns:xm="http://schemas.microsoft.com/office/excel/2006/main">
          <x14:cfRule type="expression" priority="32" id="{FCE668CC-D72F-4FE5-AA53-30345624ED09}">
            <xm:f>IF('Start Here!'!$L$25="No", TRUE,FALSE)</xm:f>
            <x14:dxf>
              <fill>
                <patternFill>
                  <bgColor rgb="FF000000"/>
                </patternFill>
              </fill>
              <border>
                <left/>
                <right/>
                <top/>
                <bottom/>
              </border>
            </x14:dxf>
          </x14:cfRule>
          <xm:sqref>F962:J997</xm:sqref>
        </x14:conditionalFormatting>
        <x14:conditionalFormatting xmlns:xm="http://schemas.microsoft.com/office/excel/2006/main">
          <x14:cfRule type="expression" priority="30" id="{1A22A600-BE7E-4496-A036-ECE25EF05233}">
            <xm:f>IF('Start Here!'!$L$25="No", TRUE,FALSE)</xm:f>
            <x14:dxf>
              <fill>
                <patternFill>
                  <bgColor rgb="FF000000"/>
                </patternFill>
              </fill>
              <border>
                <left/>
                <right/>
                <top/>
                <bottom/>
              </border>
            </x14:dxf>
          </x14:cfRule>
          <xm:sqref>F1005:J1040</xm:sqref>
        </x14:conditionalFormatting>
        <x14:conditionalFormatting xmlns:xm="http://schemas.microsoft.com/office/excel/2006/main">
          <x14:cfRule type="expression" priority="28" id="{7C76F1CB-0139-4599-853C-12643A2CF191}">
            <xm:f>IF('Start Here!'!$L$25="No", TRUE,FALSE)</xm:f>
            <x14:dxf>
              <fill>
                <patternFill>
                  <bgColor rgb="FF000000"/>
                </patternFill>
              </fill>
              <border>
                <left/>
                <right/>
                <top/>
                <bottom/>
              </border>
            </x14:dxf>
          </x14:cfRule>
          <xm:sqref>F1049:J1083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4C74AB93-1021-4A14-A0FD-3D3D329E3804}">
          <x14:formula1>
            <xm:f>Admin_Lists!$A$9:$A$49</xm:f>
          </x14:formula1>
          <xm:sqref>B12 B184 B141 B98 B55 B227 B399 B356 B313 B270 B442 B614 B571 B528 B485 B657 B829 B786 B743 B700 B872 B1044 B1001 B958 B915</xm:sqref>
        </x14:dataValidation>
        <x14:dataValidation type="list" allowBlank="1" showInputMessage="1" showErrorMessage="1" xr:uid="{A60EDBA6-B1B7-4E3C-80C0-3D997F82D554}">
          <x14:formula1>
            <xm:f>Admin_Lists!$A$82:$A$86</xm:f>
          </x14:formula1>
          <xm:sqref>G999 G268 G311 G354 G397 G440 G483 G526 G569 G612 G655 G698 G741 G784 G827 G870 G913 G956 G1042</xm:sqref>
        </x14:dataValidation>
        <x14:dataValidation type="list" allowBlank="1" showInputMessage="1" showErrorMessage="1" xr:uid="{ED4D9CF4-399A-4BC7-BF7A-FF208C144AA1}">
          <x14:formula1>
            <xm:f>Admin_Lists!$A$82:$A$85</xm:f>
          </x14:formula1>
          <xm:sqref>G833:G868 G1049:G1083 G59:G94 G102:G137 G145:G180 G188:G223 G231:G266 G274:G309 G317:G352 G360:G395 G403:G438 G446:G481 G489:G524 G532:G567 G575:G610 G618:G653 G661:G696 G704:G739 G747:G782 G790:G825 G1005:G1040 G876:G911 G919:G954 G962:G997 G16:G51</xm:sqref>
        </x14:dataValidation>
        <x14:dataValidation type="list" allowBlank="1" showInputMessage="1" showErrorMessage="1" xr:uid="{0720209A-59A0-4C2C-A183-1E2756260C92}">
          <x14:formula1>
            <xm:f>'Fixture List Individual Files'!$B$14:$B$63</xm:f>
          </x14:formula1>
          <xm:sqref>A16:A51 A1049:A1083 A1005:A1040 A962:A997 A919:A954 A876:A911 A833:A868 A790:A825 A747:A782 A704:A739 A661:A696 A618:A653 A575:A610 A532:A567 A489:A524 A446:A481 A403:A438 A360:A395 A317:A352 A274:A309 A231:A266 A188:A223 A145:A180 A102:A137 A59:A94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F9446-8C21-41A5-A7E1-8B0CFC164D19}">
  <sheetPr codeName="Sheet9">
    <tabColor rgb="FF00B0F0"/>
  </sheetPr>
  <dimension ref="A1:S51"/>
  <sheetViews>
    <sheetView topLeftCell="A11" workbookViewId="0">
      <selection activeCell="B2" sqref="B2"/>
    </sheetView>
  </sheetViews>
  <sheetFormatPr defaultRowHeight="15" x14ac:dyDescent="0.25"/>
  <sheetData>
    <row r="1" spans="1:19" ht="16.5" x14ac:dyDescent="0.3">
      <c r="A1" s="172" t="s">
        <v>306</v>
      </c>
      <c r="B1" s="100"/>
      <c r="C1" s="100"/>
      <c r="D1" s="100"/>
      <c r="E1" s="100"/>
      <c r="F1" s="100"/>
      <c r="G1" s="100"/>
      <c r="H1" s="100"/>
      <c r="I1" s="100"/>
      <c r="J1" s="100"/>
      <c r="K1" s="100"/>
      <c r="L1" s="100"/>
      <c r="M1" s="100"/>
      <c r="N1" s="100"/>
      <c r="O1" s="100"/>
      <c r="P1" s="100"/>
      <c r="Q1" s="100"/>
      <c r="R1" s="100"/>
      <c r="S1" s="100"/>
    </row>
    <row r="2" spans="1:19" ht="16.5" x14ac:dyDescent="0.3">
      <c r="A2" s="172"/>
      <c r="B2" s="100"/>
      <c r="C2" s="100"/>
      <c r="D2" s="100"/>
      <c r="E2" s="100"/>
      <c r="F2" s="100"/>
      <c r="G2" s="100"/>
      <c r="H2" s="100"/>
      <c r="I2" s="100"/>
      <c r="J2" s="100"/>
      <c r="K2" s="100"/>
      <c r="L2" s="100"/>
      <c r="M2" s="100"/>
      <c r="N2" s="100"/>
      <c r="O2" s="100"/>
      <c r="P2" s="100"/>
      <c r="Q2" s="100"/>
      <c r="R2" s="100"/>
      <c r="S2" s="100"/>
    </row>
    <row r="3" spans="1:19" ht="16.5" x14ac:dyDescent="0.3">
      <c r="A3" s="173" t="s">
        <v>307</v>
      </c>
      <c r="B3" s="100"/>
      <c r="C3" s="100"/>
      <c r="D3" s="100"/>
      <c r="E3" s="100"/>
      <c r="F3" s="100"/>
      <c r="G3" s="100"/>
      <c r="H3" s="100"/>
      <c r="I3" s="100"/>
      <c r="J3" s="100"/>
      <c r="K3" s="100"/>
      <c r="L3" s="100"/>
      <c r="M3" s="100"/>
      <c r="N3" s="100"/>
      <c r="O3" s="100"/>
      <c r="P3" s="100"/>
      <c r="Q3" s="100"/>
      <c r="R3" s="100"/>
      <c r="S3" s="100"/>
    </row>
    <row r="4" spans="1:19" ht="16.5" x14ac:dyDescent="0.3">
      <c r="A4" s="174" t="s">
        <v>308</v>
      </c>
      <c r="B4" s="100"/>
      <c r="C4" s="100"/>
      <c r="D4" s="100"/>
      <c r="E4" s="100"/>
      <c r="F4" s="100"/>
      <c r="G4" s="100"/>
      <c r="H4" s="100"/>
      <c r="I4" s="100"/>
      <c r="J4" s="100"/>
      <c r="K4" s="100"/>
      <c r="L4" s="100"/>
      <c r="M4" s="100"/>
      <c r="N4" s="100"/>
      <c r="O4" s="100"/>
      <c r="P4" s="100"/>
      <c r="Q4" s="100"/>
      <c r="R4" s="100"/>
      <c r="S4" s="100"/>
    </row>
    <row r="5" spans="1:19" ht="16.5" x14ac:dyDescent="0.3">
      <c r="A5" s="174" t="s">
        <v>309</v>
      </c>
      <c r="B5" s="100"/>
      <c r="C5" s="100"/>
      <c r="D5" s="100"/>
      <c r="E5" s="100"/>
      <c r="F5" s="100"/>
      <c r="G5" s="100"/>
      <c r="H5" s="100"/>
      <c r="I5" s="100"/>
      <c r="J5" s="100"/>
      <c r="K5" s="100"/>
      <c r="L5" s="100"/>
      <c r="M5" s="100"/>
      <c r="N5" s="100"/>
      <c r="O5" s="100"/>
      <c r="P5" s="100"/>
      <c r="Q5" s="100"/>
      <c r="R5" s="100"/>
      <c r="S5" s="100"/>
    </row>
    <row r="6" spans="1:19" ht="16.5" x14ac:dyDescent="0.3">
      <c r="A6" s="174" t="s">
        <v>310</v>
      </c>
      <c r="B6" s="100"/>
      <c r="C6" s="100"/>
      <c r="D6" s="100"/>
      <c r="E6" s="100"/>
      <c r="F6" s="100"/>
      <c r="G6" s="100"/>
      <c r="H6" s="100"/>
      <c r="I6" s="100"/>
      <c r="J6" s="100"/>
      <c r="K6" s="100"/>
      <c r="L6" s="100"/>
      <c r="M6" s="100"/>
      <c r="N6" s="100"/>
      <c r="O6" s="100"/>
      <c r="P6" s="100"/>
      <c r="Q6" s="100"/>
      <c r="R6" s="100"/>
      <c r="S6" s="100"/>
    </row>
    <row r="7" spans="1:19" ht="16.5" x14ac:dyDescent="0.3">
      <c r="A7" s="174" t="s">
        <v>311</v>
      </c>
      <c r="B7" s="100"/>
      <c r="C7" s="100"/>
      <c r="D7" s="100"/>
      <c r="E7" s="100"/>
      <c r="F7" s="100"/>
      <c r="G7" s="100"/>
      <c r="H7" s="100"/>
      <c r="I7" s="100"/>
      <c r="J7" s="100"/>
      <c r="K7" s="100"/>
      <c r="L7" s="100"/>
      <c r="M7" s="100"/>
      <c r="N7" s="100"/>
      <c r="O7" s="100"/>
      <c r="P7" s="100"/>
      <c r="Q7" s="100"/>
      <c r="R7" s="100"/>
      <c r="S7" s="100"/>
    </row>
    <row r="8" spans="1:19" ht="16.5" x14ac:dyDescent="0.3">
      <c r="A8" s="174"/>
      <c r="B8" s="100"/>
      <c r="C8" s="100"/>
      <c r="D8" s="100"/>
      <c r="E8" s="100"/>
      <c r="F8" s="100"/>
      <c r="G8" s="100"/>
      <c r="H8" s="100"/>
      <c r="I8" s="100"/>
      <c r="J8" s="100"/>
      <c r="K8" s="100"/>
      <c r="L8" s="100"/>
      <c r="M8" s="100"/>
      <c r="N8" s="100"/>
      <c r="O8" s="100"/>
      <c r="P8" s="100"/>
      <c r="Q8" s="100"/>
      <c r="R8" s="100"/>
      <c r="S8" s="100"/>
    </row>
    <row r="9" spans="1:19" ht="16.5" x14ac:dyDescent="0.3">
      <c r="A9" s="174"/>
      <c r="B9" s="100"/>
      <c r="C9" s="100"/>
      <c r="D9" s="100"/>
      <c r="E9" s="100"/>
      <c r="F9" s="100"/>
      <c r="G9" s="100"/>
      <c r="H9" s="100"/>
      <c r="I9" s="100"/>
      <c r="J9" s="100"/>
      <c r="K9" s="100"/>
      <c r="L9" s="100"/>
      <c r="M9" s="100"/>
      <c r="N9" s="100"/>
      <c r="O9" s="100"/>
      <c r="P9" s="100"/>
      <c r="Q9" s="100"/>
      <c r="R9" s="100"/>
      <c r="S9" s="100"/>
    </row>
    <row r="10" spans="1:19" ht="16.5" x14ac:dyDescent="0.3">
      <c r="A10" s="100"/>
      <c r="B10" s="100"/>
      <c r="C10" s="100"/>
      <c r="D10" s="100"/>
      <c r="E10" s="100"/>
      <c r="F10" s="100"/>
      <c r="G10" s="100"/>
      <c r="H10" s="100"/>
      <c r="I10" s="100"/>
      <c r="J10" s="100"/>
      <c r="K10" s="100"/>
      <c r="L10" s="100"/>
      <c r="M10" s="100"/>
      <c r="N10" s="100"/>
      <c r="O10" s="100"/>
      <c r="P10" s="100"/>
      <c r="Q10" s="100"/>
      <c r="R10" s="100"/>
      <c r="S10" s="100"/>
    </row>
    <row r="11" spans="1:19" ht="16.5" x14ac:dyDescent="0.3">
      <c r="A11" s="173" t="s">
        <v>312</v>
      </c>
      <c r="B11" s="100"/>
      <c r="C11" s="100"/>
      <c r="D11" s="100"/>
      <c r="E11" s="100"/>
      <c r="F11" s="100"/>
      <c r="G11" s="100"/>
      <c r="H11" s="100"/>
      <c r="I11" s="100"/>
      <c r="J11" s="100"/>
      <c r="K11" s="175" t="s">
        <v>313</v>
      </c>
      <c r="L11" s="100"/>
      <c r="M11" s="100"/>
      <c r="N11" s="100"/>
      <c r="O11" s="100"/>
      <c r="P11" s="100"/>
      <c r="Q11" s="100"/>
      <c r="R11" s="100"/>
      <c r="S11" s="100"/>
    </row>
    <row r="12" spans="1:19" ht="16.5" x14ac:dyDescent="0.3">
      <c r="A12" s="174" t="s">
        <v>314</v>
      </c>
      <c r="B12" s="100"/>
      <c r="C12" s="100"/>
      <c r="D12" s="100"/>
      <c r="E12" s="100"/>
      <c r="F12" s="100"/>
      <c r="G12" s="100"/>
      <c r="H12" s="100"/>
      <c r="I12" s="100"/>
      <c r="J12" s="100"/>
      <c r="K12" s="100"/>
      <c r="L12" s="100"/>
      <c r="M12" s="100"/>
      <c r="N12" s="100"/>
      <c r="O12" s="100"/>
      <c r="P12" s="100"/>
      <c r="Q12" s="100"/>
      <c r="R12" s="100"/>
      <c r="S12" s="100"/>
    </row>
    <row r="13" spans="1:19" ht="16.5" x14ac:dyDescent="0.3">
      <c r="A13" s="174" t="s">
        <v>315</v>
      </c>
      <c r="B13" s="100"/>
      <c r="C13" s="100"/>
      <c r="D13" s="100"/>
      <c r="E13" s="100"/>
      <c r="F13" s="100"/>
      <c r="G13" s="100"/>
      <c r="H13" s="100"/>
      <c r="I13" s="100"/>
      <c r="J13" s="100"/>
      <c r="K13" s="100"/>
      <c r="L13" s="100"/>
      <c r="M13" s="100"/>
      <c r="N13" s="100"/>
      <c r="O13" s="100"/>
      <c r="P13" s="100"/>
      <c r="Q13" s="100"/>
      <c r="R13" s="100"/>
      <c r="S13" s="100"/>
    </row>
    <row r="14" spans="1:19" ht="16.5" x14ac:dyDescent="0.3">
      <c r="A14" s="174" t="s">
        <v>316</v>
      </c>
      <c r="B14" s="100"/>
      <c r="C14" s="100"/>
      <c r="D14" s="100"/>
      <c r="E14" s="100"/>
      <c r="F14" s="100"/>
      <c r="G14" s="100"/>
      <c r="H14" s="100"/>
      <c r="I14" s="100"/>
      <c r="J14" s="100"/>
      <c r="K14" s="100"/>
      <c r="L14" s="100"/>
      <c r="M14" s="100"/>
      <c r="N14" s="100"/>
      <c r="O14" s="100"/>
      <c r="P14" s="100"/>
      <c r="Q14" s="100"/>
      <c r="R14" s="100"/>
      <c r="S14" s="100"/>
    </row>
    <row r="15" spans="1:19" ht="16.5" x14ac:dyDescent="0.3">
      <c r="A15" s="174" t="s">
        <v>317</v>
      </c>
      <c r="B15" s="100"/>
      <c r="C15" s="100"/>
      <c r="D15" s="100"/>
      <c r="E15" s="100"/>
      <c r="F15" s="100"/>
      <c r="G15" s="100"/>
      <c r="H15" s="100"/>
      <c r="I15" s="100"/>
      <c r="J15" s="100"/>
      <c r="K15" s="100"/>
      <c r="L15" s="100"/>
      <c r="M15" s="100"/>
      <c r="N15" s="100"/>
      <c r="O15" s="100"/>
      <c r="P15" s="100"/>
      <c r="Q15" s="100"/>
      <c r="R15" s="100"/>
      <c r="S15" s="100"/>
    </row>
    <row r="16" spans="1:19" ht="16.5" x14ac:dyDescent="0.3">
      <c r="A16" s="174" t="s">
        <v>318</v>
      </c>
      <c r="B16" s="100"/>
      <c r="C16" s="100"/>
      <c r="D16" s="100"/>
      <c r="E16" s="100"/>
      <c r="F16" s="100"/>
      <c r="G16" s="100"/>
      <c r="H16" s="100"/>
      <c r="I16" s="100"/>
      <c r="J16" s="100"/>
      <c r="K16" s="100"/>
      <c r="L16" s="100"/>
      <c r="M16" s="100"/>
      <c r="N16" s="100"/>
      <c r="O16" s="100"/>
      <c r="P16" s="100"/>
      <c r="Q16" s="100"/>
      <c r="R16" s="100"/>
      <c r="S16" s="100"/>
    </row>
    <row r="17" spans="1:19" ht="16.5" x14ac:dyDescent="0.3">
      <c r="A17" s="174" t="s">
        <v>319</v>
      </c>
      <c r="B17" s="100"/>
      <c r="C17" s="100"/>
      <c r="D17" s="100"/>
      <c r="E17" s="100"/>
      <c r="F17" s="100"/>
      <c r="G17" s="100"/>
      <c r="H17" s="100"/>
      <c r="I17" s="100"/>
      <c r="J17" s="100"/>
      <c r="K17" s="100"/>
      <c r="L17" s="100"/>
      <c r="M17" s="100"/>
      <c r="N17" s="100"/>
      <c r="O17" s="100"/>
      <c r="P17" s="100"/>
      <c r="Q17" s="100"/>
      <c r="R17" s="100"/>
      <c r="S17" s="100"/>
    </row>
    <row r="18" spans="1:19" ht="16.5" x14ac:dyDescent="0.3">
      <c r="A18" s="100"/>
      <c r="B18" s="100"/>
      <c r="C18" s="100"/>
      <c r="D18" s="100"/>
      <c r="E18" s="100"/>
      <c r="F18" s="100"/>
      <c r="G18" s="100"/>
      <c r="H18" s="100"/>
      <c r="I18" s="100"/>
      <c r="J18" s="100"/>
      <c r="K18" s="100"/>
      <c r="L18" s="100"/>
      <c r="M18" s="100"/>
      <c r="N18" s="100"/>
      <c r="O18" s="100"/>
      <c r="P18" s="100"/>
      <c r="Q18" s="100"/>
      <c r="R18" s="100"/>
      <c r="S18" s="100"/>
    </row>
    <row r="19" spans="1:19" ht="16.5" x14ac:dyDescent="0.3">
      <c r="A19" s="173" t="s">
        <v>320</v>
      </c>
      <c r="B19" s="100"/>
      <c r="C19" s="100"/>
      <c r="D19" s="100"/>
      <c r="E19" s="100"/>
      <c r="F19" s="100"/>
      <c r="G19" s="100"/>
      <c r="H19" s="100"/>
      <c r="I19" s="100"/>
      <c r="J19" s="100"/>
      <c r="K19" s="100"/>
      <c r="L19" s="100"/>
      <c r="M19" s="100"/>
      <c r="N19" s="100"/>
      <c r="O19" s="100"/>
      <c r="P19" s="100"/>
      <c r="Q19" s="100"/>
      <c r="R19" s="100"/>
      <c r="S19" s="100"/>
    </row>
    <row r="20" spans="1:19" ht="16.5" x14ac:dyDescent="0.3">
      <c r="A20" s="174" t="s">
        <v>321</v>
      </c>
      <c r="B20" s="100"/>
      <c r="C20" s="100"/>
      <c r="D20" s="100"/>
      <c r="E20" s="100"/>
      <c r="F20" s="100"/>
      <c r="G20" s="100"/>
      <c r="H20" s="100"/>
      <c r="I20" s="100"/>
      <c r="J20" s="100"/>
      <c r="K20" s="100"/>
      <c r="L20" s="100"/>
      <c r="M20" s="100"/>
      <c r="N20" s="100"/>
      <c r="O20" s="100"/>
      <c r="P20" s="100"/>
      <c r="Q20" s="100"/>
      <c r="R20" s="100"/>
      <c r="S20" s="100"/>
    </row>
    <row r="21" spans="1:19" ht="16.5" x14ac:dyDescent="0.3">
      <c r="A21" s="100"/>
      <c r="B21" s="100"/>
      <c r="C21" s="100"/>
      <c r="D21" s="100"/>
      <c r="E21" s="100"/>
      <c r="F21" s="100"/>
      <c r="G21" s="100"/>
      <c r="H21" s="100"/>
      <c r="I21" s="100"/>
      <c r="J21" s="100"/>
      <c r="K21" s="100"/>
      <c r="L21" s="100"/>
      <c r="M21" s="100"/>
      <c r="N21" s="100"/>
      <c r="O21" s="100"/>
      <c r="P21" s="100"/>
      <c r="Q21" s="100"/>
      <c r="R21" s="100"/>
      <c r="S21" s="100"/>
    </row>
    <row r="22" spans="1:19" ht="16.5" x14ac:dyDescent="0.3">
      <c r="A22" s="100"/>
      <c r="B22" s="100"/>
      <c r="C22" s="100"/>
      <c r="D22" s="100"/>
      <c r="E22" s="100"/>
      <c r="F22" s="100"/>
      <c r="G22" s="100"/>
      <c r="H22" s="100"/>
      <c r="I22" s="100"/>
      <c r="J22" s="100"/>
      <c r="K22" s="100"/>
      <c r="L22" s="100"/>
      <c r="M22" s="100"/>
      <c r="N22" s="100"/>
      <c r="O22" s="100"/>
      <c r="P22" s="100"/>
      <c r="Q22" s="100"/>
      <c r="R22" s="100"/>
      <c r="S22" s="100"/>
    </row>
    <row r="23" spans="1:19" ht="16.5" x14ac:dyDescent="0.3">
      <c r="A23" s="100"/>
      <c r="B23" s="100"/>
      <c r="C23" s="100"/>
      <c r="D23" s="100"/>
      <c r="E23" s="100"/>
      <c r="F23" s="100"/>
      <c r="G23" s="100"/>
      <c r="H23" s="100"/>
      <c r="I23" s="100"/>
      <c r="J23" s="100"/>
      <c r="K23" s="100"/>
      <c r="L23" s="100"/>
      <c r="M23" s="100"/>
      <c r="N23" s="100"/>
      <c r="O23" s="100"/>
      <c r="P23" s="100"/>
      <c r="Q23" s="100"/>
      <c r="R23" s="100"/>
      <c r="S23" s="100"/>
    </row>
    <row r="24" spans="1:19" ht="16.5" x14ac:dyDescent="0.3">
      <c r="A24" s="100"/>
      <c r="B24" s="100"/>
      <c r="C24" s="100"/>
      <c r="D24" s="100"/>
      <c r="E24" s="100"/>
      <c r="F24" s="100"/>
      <c r="G24" s="100"/>
      <c r="H24" s="100"/>
      <c r="I24" s="100"/>
      <c r="J24" s="100"/>
      <c r="K24" s="100"/>
      <c r="L24" s="100"/>
      <c r="M24" s="100"/>
      <c r="N24" s="100"/>
      <c r="O24" s="100"/>
      <c r="P24" s="100"/>
      <c r="Q24" s="100"/>
      <c r="R24" s="100"/>
      <c r="S24" s="100"/>
    </row>
    <row r="25" spans="1:19" ht="16.5" x14ac:dyDescent="0.3">
      <c r="A25" s="100"/>
      <c r="B25" s="100"/>
      <c r="C25" s="100"/>
      <c r="D25" s="100"/>
      <c r="E25" s="100"/>
      <c r="F25" s="100"/>
      <c r="G25" s="100"/>
      <c r="H25" s="100"/>
      <c r="I25" s="100"/>
      <c r="J25" s="100"/>
      <c r="K25" s="100"/>
      <c r="L25" s="100"/>
      <c r="M25" s="100"/>
      <c r="N25" s="100"/>
      <c r="O25" s="100"/>
      <c r="P25" s="100"/>
      <c r="Q25" s="100"/>
      <c r="R25" s="100"/>
      <c r="S25" s="100"/>
    </row>
    <row r="26" spans="1:19" ht="16.5" x14ac:dyDescent="0.3">
      <c r="A26" s="174" t="s">
        <v>322</v>
      </c>
      <c r="B26" s="100"/>
      <c r="C26" s="100"/>
      <c r="D26" s="100"/>
      <c r="E26" s="100"/>
      <c r="F26" s="100"/>
      <c r="G26" s="100"/>
      <c r="H26" s="100"/>
      <c r="I26" s="100"/>
      <c r="J26" s="100"/>
      <c r="K26" s="175" t="s">
        <v>323</v>
      </c>
      <c r="L26" s="100"/>
      <c r="M26" s="100"/>
      <c r="N26" s="100"/>
      <c r="O26" s="100"/>
      <c r="P26" s="100"/>
      <c r="Q26" s="100"/>
      <c r="R26" s="100"/>
      <c r="S26" s="100"/>
    </row>
    <row r="27" spans="1:19" ht="16.5" x14ac:dyDescent="0.3">
      <c r="A27" s="174" t="s">
        <v>324</v>
      </c>
      <c r="B27" s="100"/>
      <c r="C27" s="100"/>
      <c r="D27" s="100"/>
      <c r="E27" s="100"/>
      <c r="F27" s="100"/>
      <c r="G27" s="100"/>
      <c r="H27" s="100"/>
      <c r="I27" s="100"/>
      <c r="J27" s="100"/>
      <c r="K27" s="100"/>
      <c r="L27" s="100"/>
      <c r="M27" s="100"/>
      <c r="N27" s="100"/>
      <c r="O27" s="100"/>
      <c r="P27" s="100"/>
      <c r="Q27" s="100"/>
      <c r="R27" s="100"/>
      <c r="S27" s="100"/>
    </row>
    <row r="28" spans="1:19" ht="16.5" x14ac:dyDescent="0.3">
      <c r="A28" s="100"/>
      <c r="B28" s="100"/>
      <c r="C28" s="100"/>
      <c r="D28" s="100"/>
      <c r="E28" s="100"/>
      <c r="F28" s="100"/>
      <c r="G28" s="100"/>
      <c r="H28" s="100"/>
      <c r="I28" s="100"/>
      <c r="J28" s="100"/>
      <c r="K28" s="100"/>
      <c r="L28" s="100"/>
      <c r="M28" s="100"/>
      <c r="N28" s="100"/>
      <c r="O28" s="100"/>
      <c r="P28" s="100"/>
      <c r="Q28" s="100"/>
      <c r="R28" s="100"/>
      <c r="S28" s="100"/>
    </row>
    <row r="29" spans="1:19" ht="16.5" x14ac:dyDescent="0.3">
      <c r="A29" s="100"/>
      <c r="B29" s="100"/>
      <c r="C29" s="100"/>
      <c r="D29" s="100"/>
      <c r="E29" s="100"/>
      <c r="F29" s="100"/>
      <c r="G29" s="100"/>
      <c r="H29" s="100"/>
      <c r="I29" s="100"/>
      <c r="J29" s="100"/>
      <c r="K29" s="100"/>
      <c r="L29" s="100"/>
      <c r="M29" s="100"/>
      <c r="N29" s="100"/>
      <c r="O29" s="100"/>
      <c r="P29" s="100"/>
      <c r="Q29" s="100"/>
      <c r="R29" s="100"/>
      <c r="S29" s="100"/>
    </row>
    <row r="30" spans="1:19" ht="16.5" x14ac:dyDescent="0.3">
      <c r="A30" s="100"/>
      <c r="B30" s="100"/>
      <c r="C30" s="100"/>
      <c r="D30" s="100"/>
      <c r="E30" s="100"/>
      <c r="F30" s="100"/>
      <c r="G30" s="100"/>
      <c r="H30" s="100"/>
      <c r="I30" s="100"/>
      <c r="J30" s="100"/>
      <c r="K30" s="100"/>
      <c r="L30" s="100"/>
      <c r="M30" s="100"/>
      <c r="N30" s="100"/>
      <c r="O30" s="100"/>
      <c r="P30" s="100"/>
      <c r="Q30" s="100"/>
      <c r="R30" s="100"/>
      <c r="S30" s="100"/>
    </row>
    <row r="31" spans="1:19" ht="16.5" x14ac:dyDescent="0.3">
      <c r="A31" s="100"/>
      <c r="B31" s="100"/>
      <c r="C31" s="100"/>
      <c r="D31" s="100"/>
      <c r="E31" s="100"/>
      <c r="F31" s="100"/>
      <c r="G31" s="100"/>
      <c r="H31" s="100"/>
      <c r="I31" s="100"/>
      <c r="J31" s="100"/>
      <c r="K31" s="100"/>
      <c r="L31" s="100"/>
      <c r="M31" s="100"/>
      <c r="N31" s="100"/>
      <c r="O31" s="100"/>
      <c r="P31" s="100"/>
      <c r="Q31" s="100"/>
      <c r="R31" s="100"/>
      <c r="S31" s="100"/>
    </row>
    <row r="32" spans="1:19" ht="16.5" x14ac:dyDescent="0.3">
      <c r="A32" s="100"/>
      <c r="B32" s="100"/>
      <c r="C32" s="100"/>
      <c r="D32" s="100"/>
      <c r="E32" s="100"/>
      <c r="F32" s="100"/>
      <c r="G32" s="100"/>
      <c r="H32" s="100"/>
      <c r="I32" s="100"/>
      <c r="J32" s="100"/>
      <c r="K32" s="100"/>
      <c r="L32" s="100"/>
      <c r="M32" s="100"/>
      <c r="N32" s="100"/>
      <c r="O32" s="100"/>
      <c r="P32" s="100"/>
      <c r="Q32" s="100"/>
      <c r="R32" s="100"/>
      <c r="S32" s="100"/>
    </row>
    <row r="33" spans="1:19" ht="16.5" x14ac:dyDescent="0.3">
      <c r="A33" s="100"/>
      <c r="B33" s="100"/>
      <c r="C33" s="100"/>
      <c r="D33" s="100"/>
      <c r="E33" s="100"/>
      <c r="F33" s="100"/>
      <c r="G33" s="100"/>
      <c r="H33" s="100"/>
      <c r="I33" s="100"/>
      <c r="J33" s="100"/>
      <c r="K33" s="100"/>
      <c r="L33" s="100"/>
      <c r="M33" s="100"/>
      <c r="N33" s="100"/>
      <c r="O33" s="100"/>
      <c r="P33" s="100"/>
      <c r="Q33" s="100"/>
      <c r="R33" s="100"/>
      <c r="S33" s="100"/>
    </row>
    <row r="34" spans="1:19" ht="16.5" x14ac:dyDescent="0.3">
      <c r="A34" s="100"/>
      <c r="B34" s="100"/>
      <c r="C34" s="100"/>
      <c r="D34" s="100"/>
      <c r="E34" s="100"/>
      <c r="F34" s="100"/>
      <c r="G34" s="100"/>
      <c r="H34" s="100"/>
      <c r="I34" s="100"/>
      <c r="J34" s="100"/>
      <c r="K34" s="100"/>
      <c r="L34" s="100"/>
      <c r="M34" s="100"/>
      <c r="N34" s="100"/>
      <c r="O34" s="100"/>
      <c r="P34" s="100"/>
      <c r="Q34" s="100"/>
      <c r="R34" s="100"/>
      <c r="S34" s="100"/>
    </row>
    <row r="35" spans="1:19" ht="16.5" x14ac:dyDescent="0.3">
      <c r="A35" s="100"/>
      <c r="B35" s="100"/>
      <c r="C35" s="100"/>
      <c r="D35" s="100"/>
      <c r="E35" s="100"/>
      <c r="F35" s="100"/>
      <c r="G35" s="100"/>
      <c r="H35" s="100"/>
      <c r="I35" s="100"/>
      <c r="J35" s="100"/>
      <c r="K35" s="100"/>
      <c r="L35" s="100"/>
      <c r="M35" s="100"/>
      <c r="N35" s="100"/>
      <c r="O35" s="100"/>
      <c r="P35" s="100"/>
      <c r="Q35" s="100"/>
      <c r="R35" s="100"/>
      <c r="S35" s="100"/>
    </row>
    <row r="36" spans="1:19" ht="16.5" x14ac:dyDescent="0.3">
      <c r="A36" s="100"/>
      <c r="B36" s="100"/>
      <c r="C36" s="100"/>
      <c r="D36" s="100"/>
      <c r="E36" s="100"/>
      <c r="F36" s="100"/>
      <c r="G36" s="100"/>
      <c r="H36" s="100"/>
      <c r="I36" s="100"/>
      <c r="J36" s="100"/>
      <c r="K36" s="100"/>
      <c r="L36" s="100"/>
      <c r="M36" s="100"/>
      <c r="N36" s="100"/>
      <c r="O36" s="100"/>
      <c r="P36" s="100"/>
      <c r="Q36" s="100"/>
      <c r="R36" s="100"/>
      <c r="S36" s="100"/>
    </row>
    <row r="37" spans="1:19" ht="16.5" x14ac:dyDescent="0.3">
      <c r="A37" s="100"/>
      <c r="B37" s="100"/>
      <c r="C37" s="100"/>
      <c r="D37" s="100"/>
      <c r="E37" s="100"/>
      <c r="F37" s="100"/>
      <c r="G37" s="100"/>
      <c r="H37" s="100"/>
      <c r="I37" s="100"/>
      <c r="J37" s="100"/>
      <c r="K37" s="100"/>
      <c r="L37" s="100"/>
      <c r="M37" s="100"/>
      <c r="N37" s="100"/>
      <c r="O37" s="100"/>
      <c r="P37" s="100"/>
      <c r="Q37" s="100"/>
      <c r="R37" s="100"/>
      <c r="S37" s="100"/>
    </row>
    <row r="38" spans="1:19" ht="16.5" x14ac:dyDescent="0.3">
      <c r="A38" s="100"/>
      <c r="B38" s="100"/>
      <c r="C38" s="100"/>
      <c r="D38" s="100"/>
      <c r="E38" s="100"/>
      <c r="F38" s="100"/>
      <c r="G38" s="100"/>
      <c r="H38" s="100"/>
      <c r="I38" s="100"/>
      <c r="J38" s="100"/>
      <c r="K38" s="100"/>
      <c r="L38" s="100"/>
      <c r="M38" s="100"/>
      <c r="N38" s="100"/>
      <c r="O38" s="100"/>
      <c r="P38" s="100"/>
      <c r="Q38" s="100"/>
      <c r="R38" s="100"/>
      <c r="S38" s="100"/>
    </row>
    <row r="39" spans="1:19" ht="16.5" x14ac:dyDescent="0.3">
      <c r="A39" s="100"/>
      <c r="B39" s="100"/>
      <c r="C39" s="100"/>
      <c r="D39" s="100"/>
      <c r="E39" s="100"/>
      <c r="F39" s="100"/>
      <c r="G39" s="100"/>
      <c r="H39" s="100"/>
      <c r="I39" s="100"/>
      <c r="J39" s="100"/>
      <c r="K39" s="100"/>
      <c r="L39" s="100"/>
      <c r="M39" s="100"/>
      <c r="N39" s="100"/>
      <c r="O39" s="100"/>
      <c r="P39" s="100"/>
      <c r="Q39" s="100"/>
      <c r="R39" s="100"/>
      <c r="S39" s="100"/>
    </row>
    <row r="40" spans="1:19" ht="16.5" x14ac:dyDescent="0.3">
      <c r="A40" s="173" t="s">
        <v>325</v>
      </c>
      <c r="B40" s="100"/>
      <c r="C40" s="100"/>
      <c r="D40" s="100"/>
      <c r="E40" s="100"/>
      <c r="F40" s="100"/>
      <c r="G40" s="100"/>
      <c r="H40" s="100"/>
      <c r="I40" s="100"/>
      <c r="J40" s="100"/>
      <c r="K40" s="100"/>
      <c r="L40" s="100"/>
      <c r="M40" s="100"/>
      <c r="N40" s="100"/>
      <c r="O40" s="100"/>
      <c r="P40" s="100"/>
      <c r="Q40" s="100"/>
      <c r="R40" s="100"/>
      <c r="S40" s="100"/>
    </row>
    <row r="41" spans="1:19" ht="16.5" x14ac:dyDescent="0.3">
      <c r="A41" s="174" t="s">
        <v>326</v>
      </c>
      <c r="B41" s="100"/>
      <c r="C41" s="100"/>
      <c r="D41" s="100"/>
      <c r="E41" s="100"/>
      <c r="F41" s="100"/>
      <c r="G41" s="100"/>
      <c r="H41" s="100"/>
      <c r="I41" s="100"/>
      <c r="J41" s="100"/>
      <c r="K41" s="175" t="s">
        <v>327</v>
      </c>
      <c r="L41" s="100"/>
      <c r="M41" s="100"/>
      <c r="N41" s="100"/>
      <c r="O41" s="100"/>
      <c r="P41" s="100"/>
      <c r="Q41" s="100"/>
      <c r="R41" s="100"/>
      <c r="S41" s="100"/>
    </row>
    <row r="42" spans="1:19" ht="16.5" x14ac:dyDescent="0.3">
      <c r="A42" s="174" t="s">
        <v>328</v>
      </c>
      <c r="B42" s="100"/>
      <c r="C42" s="100"/>
      <c r="D42" s="100"/>
      <c r="E42" s="100"/>
      <c r="F42" s="100"/>
      <c r="G42" s="100"/>
      <c r="H42" s="100"/>
      <c r="I42" s="100"/>
      <c r="J42" s="100"/>
      <c r="K42" s="100"/>
      <c r="L42" s="100"/>
      <c r="M42" s="100"/>
      <c r="N42" s="100"/>
      <c r="O42" s="100"/>
      <c r="P42" s="100"/>
      <c r="Q42" s="100"/>
      <c r="R42" s="100"/>
      <c r="S42" s="100"/>
    </row>
    <row r="43" spans="1:19" ht="16.5" x14ac:dyDescent="0.3">
      <c r="A43" s="174" t="s">
        <v>329</v>
      </c>
      <c r="B43" s="100"/>
      <c r="C43" s="100"/>
      <c r="D43" s="100"/>
      <c r="E43" s="100"/>
      <c r="F43" s="100"/>
      <c r="G43" s="100"/>
      <c r="H43" s="100"/>
      <c r="I43" s="100"/>
      <c r="J43" s="100"/>
      <c r="K43" s="100"/>
      <c r="L43" s="100"/>
      <c r="M43" s="100"/>
      <c r="N43" s="100"/>
      <c r="O43" s="100"/>
      <c r="P43" s="100"/>
      <c r="Q43" s="100"/>
      <c r="R43" s="100"/>
      <c r="S43" s="100"/>
    </row>
    <row r="44" spans="1:19" ht="16.5" x14ac:dyDescent="0.3">
      <c r="A44" s="100"/>
      <c r="B44" s="100"/>
      <c r="C44" s="100"/>
      <c r="D44" s="100"/>
      <c r="E44" s="100"/>
      <c r="F44" s="100"/>
      <c r="G44" s="100"/>
      <c r="H44" s="100"/>
      <c r="I44" s="100"/>
      <c r="J44" s="100"/>
      <c r="K44" s="100"/>
      <c r="L44" s="100"/>
      <c r="M44" s="100"/>
      <c r="N44" s="100"/>
      <c r="O44" s="100"/>
      <c r="P44" s="100"/>
      <c r="Q44" s="100"/>
      <c r="R44" s="100"/>
      <c r="S44" s="100"/>
    </row>
    <row r="45" spans="1:19" ht="16.5" x14ac:dyDescent="0.3">
      <c r="A45" s="100"/>
      <c r="B45" s="100"/>
      <c r="C45" s="100"/>
      <c r="D45" s="100"/>
      <c r="E45" s="100"/>
      <c r="F45" s="100"/>
      <c r="G45" s="100"/>
      <c r="H45" s="100"/>
      <c r="I45" s="100"/>
      <c r="J45" s="100"/>
      <c r="K45" s="100"/>
      <c r="L45" s="100"/>
      <c r="M45" s="100"/>
      <c r="N45" s="100"/>
      <c r="O45" s="100"/>
      <c r="P45" s="100"/>
      <c r="Q45" s="100"/>
      <c r="R45" s="100"/>
      <c r="S45" s="100"/>
    </row>
    <row r="46" spans="1:19" ht="16.5" x14ac:dyDescent="0.3">
      <c r="A46" s="100"/>
      <c r="B46" s="100"/>
      <c r="C46" s="100"/>
      <c r="D46" s="100"/>
      <c r="E46" s="100"/>
      <c r="F46" s="100"/>
      <c r="G46" s="100"/>
      <c r="H46" s="100"/>
      <c r="I46" s="100"/>
      <c r="J46" s="100"/>
      <c r="K46" s="100"/>
      <c r="L46" s="100"/>
      <c r="M46" s="100"/>
      <c r="N46" s="100"/>
      <c r="O46" s="100"/>
      <c r="P46" s="100"/>
      <c r="Q46" s="100"/>
      <c r="R46" s="100"/>
      <c r="S46" s="100"/>
    </row>
    <row r="47" spans="1:19" ht="16.5" x14ac:dyDescent="0.3">
      <c r="A47" s="100"/>
      <c r="B47" s="100"/>
      <c r="C47" s="100"/>
      <c r="D47" s="100"/>
      <c r="E47" s="100"/>
      <c r="F47" s="100"/>
      <c r="G47" s="100"/>
      <c r="H47" s="100"/>
      <c r="I47" s="100"/>
      <c r="J47" s="100"/>
      <c r="K47" s="100"/>
      <c r="L47" s="100"/>
      <c r="M47" s="100"/>
      <c r="N47" s="100"/>
      <c r="O47" s="100"/>
      <c r="P47" s="100"/>
      <c r="Q47" s="100"/>
      <c r="R47" s="100"/>
      <c r="S47" s="100"/>
    </row>
    <row r="48" spans="1:19" ht="16.5" x14ac:dyDescent="0.3">
      <c r="A48" s="100"/>
      <c r="B48" s="100"/>
      <c r="C48" s="100"/>
      <c r="D48" s="100"/>
      <c r="E48" s="100"/>
      <c r="F48" s="100"/>
      <c r="G48" s="100"/>
      <c r="H48" s="100"/>
      <c r="I48" s="100"/>
      <c r="J48" s="100"/>
      <c r="K48" s="100"/>
      <c r="L48" s="100"/>
      <c r="M48" s="100"/>
      <c r="N48" s="100"/>
      <c r="O48" s="100"/>
      <c r="P48" s="100"/>
      <c r="Q48" s="100"/>
      <c r="R48" s="100"/>
      <c r="S48" s="100"/>
    </row>
    <row r="49" spans="1:19" ht="16.5" x14ac:dyDescent="0.3">
      <c r="A49" s="100"/>
      <c r="B49" s="100"/>
      <c r="C49" s="100"/>
      <c r="D49" s="100"/>
      <c r="E49" s="100"/>
      <c r="F49" s="100"/>
      <c r="G49" s="100"/>
      <c r="H49" s="100"/>
      <c r="I49" s="100"/>
      <c r="J49" s="100"/>
      <c r="K49" s="100"/>
      <c r="L49" s="100"/>
      <c r="M49" s="100"/>
      <c r="N49" s="100"/>
      <c r="O49" s="100"/>
      <c r="P49" s="100"/>
      <c r="Q49" s="100"/>
      <c r="R49" s="100"/>
      <c r="S49" s="100"/>
    </row>
    <row r="50" spans="1:19" ht="16.5" x14ac:dyDescent="0.3">
      <c r="A50" s="100"/>
      <c r="B50" s="100"/>
      <c r="C50" s="100"/>
      <c r="D50" s="100"/>
      <c r="E50" s="100"/>
      <c r="F50" s="100"/>
      <c r="G50" s="100"/>
      <c r="H50" s="100"/>
      <c r="I50" s="100"/>
      <c r="J50" s="100"/>
      <c r="K50" s="100"/>
      <c r="L50" s="100"/>
      <c r="M50" s="100"/>
      <c r="N50" s="100"/>
      <c r="O50" s="100"/>
      <c r="P50" s="100"/>
      <c r="Q50" s="100"/>
      <c r="R50" s="100"/>
      <c r="S50" s="100"/>
    </row>
    <row r="51" spans="1:19" ht="16.5" x14ac:dyDescent="0.3">
      <c r="A51" s="100"/>
      <c r="B51" s="100"/>
      <c r="C51" s="100"/>
      <c r="D51" s="100"/>
      <c r="E51" s="100"/>
      <c r="F51" s="100"/>
      <c r="G51" s="100"/>
      <c r="H51" s="100"/>
      <c r="I51" s="100"/>
      <c r="J51" s="100"/>
      <c r="K51" s="100"/>
      <c r="L51" s="100"/>
      <c r="M51" s="100"/>
      <c r="N51" s="100"/>
      <c r="O51" s="100"/>
      <c r="P51" s="100"/>
      <c r="Q51" s="100"/>
      <c r="R51" s="100"/>
      <c r="S51" s="100"/>
    </row>
  </sheetData>
  <sheetProtection algorithmName="SHA-512" hashValue="KDSGxf96Zd84Ao1EagO4hXd2trdnpy/2wTw1DZRpq467GBp28zB+pp0ao5D3F5ktrKmJDuNOf9qy3o/Rb21nsA==" saltValue="TSlelE3XJpzkUlGez9SzEg=="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0F882-1AA4-4B9F-8F7E-603848E593FB}">
  <sheetPr codeName="Sheet7">
    <tabColor rgb="FFFFFF00"/>
  </sheetPr>
  <dimension ref="A3:D48"/>
  <sheetViews>
    <sheetView workbookViewId="0">
      <selection activeCell="C28" sqref="C28"/>
    </sheetView>
  </sheetViews>
  <sheetFormatPr defaultRowHeight="15" x14ac:dyDescent="0.25"/>
  <cols>
    <col min="1" max="1" width="16.5703125" customWidth="1"/>
    <col min="2" max="2" width="12.5703125" customWidth="1"/>
    <col min="3" max="3" width="106.7109375" customWidth="1"/>
    <col min="4" max="4" width="15.140625" customWidth="1"/>
  </cols>
  <sheetData>
    <row r="3" spans="1:4" x14ac:dyDescent="0.25">
      <c r="A3" s="31" t="s">
        <v>330</v>
      </c>
    </row>
    <row r="4" spans="1:4" ht="30" x14ac:dyDescent="0.25">
      <c r="A4" s="43" t="s">
        <v>331</v>
      </c>
      <c r="B4" s="43" t="s">
        <v>332</v>
      </c>
      <c r="C4" s="44" t="s">
        <v>333</v>
      </c>
      <c r="D4" s="44" t="s">
        <v>334</v>
      </c>
    </row>
    <row r="5" spans="1:4" x14ac:dyDescent="0.25">
      <c r="A5" s="45">
        <v>2021</v>
      </c>
      <c r="B5" s="46">
        <v>44197</v>
      </c>
      <c r="C5" s="47" t="s">
        <v>335</v>
      </c>
      <c r="D5" s="47"/>
    </row>
    <row r="6" spans="1:4" ht="25.5" x14ac:dyDescent="0.25">
      <c r="A6" s="45">
        <v>2021</v>
      </c>
      <c r="B6" s="46">
        <v>44254</v>
      </c>
      <c r="C6" s="47" t="s">
        <v>336</v>
      </c>
      <c r="D6" s="47" t="s">
        <v>337</v>
      </c>
    </row>
    <row r="7" spans="1:4" x14ac:dyDescent="0.25">
      <c r="A7" s="45">
        <v>2021</v>
      </c>
      <c r="B7" s="46">
        <v>44257</v>
      </c>
      <c r="C7" s="47" t="s">
        <v>338</v>
      </c>
      <c r="D7" s="47" t="s">
        <v>339</v>
      </c>
    </row>
    <row r="8" spans="1:4" ht="25.5" x14ac:dyDescent="0.25">
      <c r="A8" s="45">
        <v>2021</v>
      </c>
      <c r="B8" s="46">
        <v>44273</v>
      </c>
      <c r="C8" s="47" t="s">
        <v>340</v>
      </c>
      <c r="D8" s="47" t="s">
        <v>341</v>
      </c>
    </row>
    <row r="9" spans="1:4" ht="25.5" x14ac:dyDescent="0.25">
      <c r="A9" s="45">
        <v>2021</v>
      </c>
      <c r="B9" s="46">
        <v>44280</v>
      </c>
      <c r="C9" s="47" t="s">
        <v>342</v>
      </c>
      <c r="D9" s="47" t="s">
        <v>341</v>
      </c>
    </row>
    <row r="10" spans="1:4" x14ac:dyDescent="0.25">
      <c r="A10" s="45">
        <v>2021</v>
      </c>
      <c r="B10" s="46">
        <v>44281</v>
      </c>
      <c r="C10" s="47" t="s">
        <v>343</v>
      </c>
      <c r="D10" s="47"/>
    </row>
    <row r="11" spans="1:4" ht="25.5" x14ac:dyDescent="0.25">
      <c r="A11" s="45">
        <v>2021</v>
      </c>
      <c r="B11" s="46">
        <v>44281</v>
      </c>
      <c r="C11" s="47" t="s">
        <v>344</v>
      </c>
      <c r="D11" s="47" t="s">
        <v>337</v>
      </c>
    </row>
    <row r="12" spans="1:4" x14ac:dyDescent="0.25">
      <c r="A12" s="45">
        <v>2021</v>
      </c>
      <c r="B12" s="46">
        <v>44293</v>
      </c>
      <c r="C12" s="47" t="s">
        <v>345</v>
      </c>
      <c r="D12" s="47" t="s">
        <v>337</v>
      </c>
    </row>
    <row r="13" spans="1:4" ht="25.5" x14ac:dyDescent="0.25">
      <c r="A13" s="45">
        <v>2021</v>
      </c>
      <c r="B13" s="46">
        <v>44298</v>
      </c>
      <c r="C13" s="47" t="s">
        <v>346</v>
      </c>
      <c r="D13" s="47" t="s">
        <v>337</v>
      </c>
    </row>
    <row r="14" spans="1:4" x14ac:dyDescent="0.25">
      <c r="A14" s="45">
        <v>2021</v>
      </c>
      <c r="B14" s="46">
        <v>44333</v>
      </c>
      <c r="C14" s="47" t="s">
        <v>347</v>
      </c>
      <c r="D14" s="47" t="s">
        <v>348</v>
      </c>
    </row>
    <row r="15" spans="1:4" x14ac:dyDescent="0.25">
      <c r="A15" s="45">
        <v>2021</v>
      </c>
      <c r="B15" s="46">
        <v>44396</v>
      </c>
      <c r="C15" s="47" t="s">
        <v>349</v>
      </c>
      <c r="D15" s="47" t="s">
        <v>339</v>
      </c>
    </row>
    <row r="16" spans="1:4" x14ac:dyDescent="0.25">
      <c r="A16" s="45">
        <v>2021</v>
      </c>
      <c r="B16" s="46"/>
      <c r="C16" s="47" t="s">
        <v>350</v>
      </c>
      <c r="D16" s="47" t="s">
        <v>337</v>
      </c>
    </row>
    <row r="17" spans="1:4" x14ac:dyDescent="0.25">
      <c r="A17" s="45">
        <v>2021</v>
      </c>
      <c r="B17" s="46">
        <v>44551</v>
      </c>
      <c r="C17" s="47" t="s">
        <v>351</v>
      </c>
      <c r="D17" s="47" t="s">
        <v>341</v>
      </c>
    </row>
    <row r="18" spans="1:4" x14ac:dyDescent="0.25">
      <c r="A18" s="45">
        <v>2022</v>
      </c>
      <c r="B18" s="46">
        <v>44571</v>
      </c>
      <c r="C18" s="47" t="s">
        <v>352</v>
      </c>
      <c r="D18" s="47" t="s">
        <v>339</v>
      </c>
    </row>
    <row r="19" spans="1:4" x14ac:dyDescent="0.25">
      <c r="A19" s="45">
        <v>2022</v>
      </c>
      <c r="B19" s="46">
        <v>44609</v>
      </c>
      <c r="C19" s="47" t="s">
        <v>353</v>
      </c>
      <c r="D19" s="47" t="s">
        <v>341</v>
      </c>
    </row>
    <row r="20" spans="1:4" x14ac:dyDescent="0.25">
      <c r="A20" s="45">
        <v>2022</v>
      </c>
      <c r="B20" s="46">
        <v>44701</v>
      </c>
      <c r="C20" s="47" t="s">
        <v>354</v>
      </c>
      <c r="D20" s="47" t="s">
        <v>339</v>
      </c>
    </row>
    <row r="21" spans="1:4" ht="25.5" x14ac:dyDescent="0.25">
      <c r="A21" s="45">
        <v>2022</v>
      </c>
      <c r="B21" s="46">
        <v>44705</v>
      </c>
      <c r="C21" s="47" t="s">
        <v>355</v>
      </c>
      <c r="D21" s="47" t="s">
        <v>339</v>
      </c>
    </row>
    <row r="22" spans="1:4" x14ac:dyDescent="0.25">
      <c r="A22" s="45">
        <v>2022</v>
      </c>
      <c r="B22" s="46">
        <v>44721</v>
      </c>
      <c r="C22" s="47" t="s">
        <v>356</v>
      </c>
      <c r="D22" s="47" t="s">
        <v>339</v>
      </c>
    </row>
    <row r="23" spans="1:4" x14ac:dyDescent="0.25">
      <c r="A23" s="45">
        <v>2022</v>
      </c>
      <c r="B23" s="46">
        <v>44740</v>
      </c>
      <c r="C23" s="47" t="s">
        <v>357</v>
      </c>
      <c r="D23" s="47" t="s">
        <v>337</v>
      </c>
    </row>
    <row r="24" spans="1:4" x14ac:dyDescent="0.25">
      <c r="A24" s="45">
        <v>2022</v>
      </c>
      <c r="B24" s="48">
        <v>44761</v>
      </c>
      <c r="C24" s="47" t="s">
        <v>358</v>
      </c>
      <c r="D24" s="47" t="s">
        <v>339</v>
      </c>
    </row>
    <row r="25" spans="1:4" x14ac:dyDescent="0.25">
      <c r="A25" s="45">
        <v>2023</v>
      </c>
      <c r="B25" s="48">
        <v>44903</v>
      </c>
      <c r="C25" s="47" t="s">
        <v>359</v>
      </c>
      <c r="D25" s="47" t="s">
        <v>360</v>
      </c>
    </row>
    <row r="26" spans="1:4" x14ac:dyDescent="0.25">
      <c r="A26" s="45">
        <v>2023</v>
      </c>
      <c r="B26" s="46">
        <v>44939</v>
      </c>
      <c r="C26" s="47" t="s">
        <v>361</v>
      </c>
      <c r="D26" s="47" t="s">
        <v>360</v>
      </c>
    </row>
    <row r="27" spans="1:4" ht="25.5" x14ac:dyDescent="0.25">
      <c r="A27" s="45">
        <v>2023</v>
      </c>
      <c r="B27" s="46">
        <v>44949</v>
      </c>
      <c r="C27" s="47" t="s">
        <v>362</v>
      </c>
      <c r="D27" s="47" t="s">
        <v>360</v>
      </c>
    </row>
    <row r="28" spans="1:4" x14ac:dyDescent="0.25">
      <c r="A28" s="45"/>
      <c r="B28" s="46"/>
      <c r="C28" s="47"/>
      <c r="D28" s="47"/>
    </row>
    <row r="29" spans="1:4" x14ac:dyDescent="0.25">
      <c r="A29" s="45"/>
      <c r="B29" s="48"/>
      <c r="C29" s="47"/>
      <c r="D29" s="47"/>
    </row>
    <row r="30" spans="1:4" x14ac:dyDescent="0.25">
      <c r="A30" s="45"/>
      <c r="B30" s="46"/>
      <c r="C30" s="47"/>
      <c r="D30" s="47"/>
    </row>
    <row r="31" spans="1:4" x14ac:dyDescent="0.25">
      <c r="A31" s="45"/>
      <c r="B31" s="46"/>
      <c r="C31" s="47"/>
      <c r="D31" s="47"/>
    </row>
    <row r="32" spans="1:4" x14ac:dyDescent="0.25">
      <c r="A32" s="45"/>
      <c r="B32" s="46"/>
      <c r="C32" s="47"/>
      <c r="D32" s="47"/>
    </row>
    <row r="33" spans="1:4" x14ac:dyDescent="0.25">
      <c r="A33" s="45"/>
      <c r="B33" s="46"/>
      <c r="C33" s="47"/>
      <c r="D33" s="47"/>
    </row>
    <row r="34" spans="1:4" x14ac:dyDescent="0.25">
      <c r="A34" s="45"/>
      <c r="B34" s="46"/>
      <c r="C34" s="47"/>
      <c r="D34" s="47"/>
    </row>
    <row r="35" spans="1:4" x14ac:dyDescent="0.25">
      <c r="A35" s="45"/>
      <c r="B35" s="46"/>
      <c r="C35" s="47"/>
      <c r="D35" s="47"/>
    </row>
    <row r="36" spans="1:4" x14ac:dyDescent="0.25">
      <c r="A36" s="45"/>
      <c r="B36" s="46"/>
      <c r="C36" s="47"/>
      <c r="D36" s="47"/>
    </row>
    <row r="37" spans="1:4" x14ac:dyDescent="0.25">
      <c r="A37" s="45"/>
      <c r="B37" s="46"/>
      <c r="C37" s="47"/>
      <c r="D37" s="47"/>
    </row>
    <row r="38" spans="1:4" x14ac:dyDescent="0.25">
      <c r="A38" s="45"/>
      <c r="B38" s="46"/>
      <c r="C38" s="47"/>
      <c r="D38" s="47"/>
    </row>
    <row r="39" spans="1:4" x14ac:dyDescent="0.25">
      <c r="A39" s="45"/>
      <c r="B39" s="46"/>
      <c r="C39" s="47"/>
      <c r="D39" s="47"/>
    </row>
    <row r="40" spans="1:4" x14ac:dyDescent="0.25">
      <c r="A40" s="45"/>
      <c r="B40" s="46"/>
      <c r="C40" s="47"/>
      <c r="D40" s="47"/>
    </row>
    <row r="41" spans="1:4" x14ac:dyDescent="0.25">
      <c r="A41" s="45"/>
      <c r="B41" s="46"/>
      <c r="C41" s="47"/>
      <c r="D41" s="47"/>
    </row>
    <row r="44" spans="1:4" x14ac:dyDescent="0.25">
      <c r="A44" s="31"/>
    </row>
    <row r="46" spans="1:4" x14ac:dyDescent="0.25">
      <c r="B46" s="3"/>
    </row>
    <row r="47" spans="1:4" x14ac:dyDescent="0.25">
      <c r="B47" s="3"/>
    </row>
    <row r="48" spans="1:4" x14ac:dyDescent="0.25">
      <c r="B48" s="3"/>
    </row>
  </sheetData>
  <sheetProtection algorithmName="SHA-512" hashValue="TUYrBKuhs+B/uHYkyG95BHqi2b05fRs6y9DNVXrskp7EMbJwJl2dZhQDC5poUcPwxJHOVcR4n9vzOE6s+G475w==" saltValue="8YVYvjMB735JcwOvyZDcI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C2C3A1725FC849BF193D0C3DEFB6FF" ma:contentTypeVersion="20" ma:contentTypeDescription="Create a new document." ma:contentTypeScope="" ma:versionID="db1511f31b2bb9a5adab01b0879d2e5f">
  <xsd:schema xmlns:xsd="http://www.w3.org/2001/XMLSchema" xmlns:xs="http://www.w3.org/2001/XMLSchema" xmlns:p="http://schemas.microsoft.com/office/2006/metadata/properties" xmlns:ns2="4c3655a7-e423-4417-97bb-4318289dd84a" xmlns:ns3="1cf481de-c19d-47f4-a275-1233559a005a" xmlns:ns4="http://schemas.microsoft.com/sharepoint/v3/fields" xmlns:ns5="100f26b1-9581-4d8d-a9fc-f582e245f9a6" targetNamespace="http://schemas.microsoft.com/office/2006/metadata/properties" ma:root="true" ma:fieldsID="a0f1522b261c8b4c1597db547678085d" ns2:_="" ns3:_="" ns4:_="" ns5:_="">
    <xsd:import namespace="4c3655a7-e423-4417-97bb-4318289dd84a"/>
    <xsd:import namespace="1cf481de-c19d-47f4-a275-1233559a005a"/>
    <xsd:import namespace="http://schemas.microsoft.com/sharepoint/v3/fields"/>
    <xsd:import namespace="100f26b1-9581-4d8d-a9fc-f582e245f9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Comment" minOccurs="0"/>
                <xsd:element ref="ns4:_DCDateModified" minOccurs="0"/>
                <xsd:element ref="ns4:_DCDateCreated" minOccurs="0"/>
                <xsd:element ref="ns2: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655a7-e423-4417-97bb-4318289dd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Comment" ma:index="21" nillable="true" ma:displayName="Comment" ma:format="Dropdown" ma:internalName="Comment">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884609c4-048b-4b80-a7b2-5057edd3097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f481de-c19d-47f4-a275-1233559a00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23" nillable="true" ma:displayName="Date Modified" ma:description="The date on which this resource was last modified" ma:format="DateTime" ma:internalName="_DCDateModified">
      <xsd:simpleType>
        <xsd:restriction base="dms:DateTime"/>
      </xsd:simpleType>
    </xsd:element>
    <xsd:element name="_DCDateCreated" ma:index="24" nillable="true" ma:displayName="Date Created" ma:description="The date on which this resource was created" ma:format="DateTim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0f26b1-9581-4d8d-a9fc-f582e245f9a6"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6da3050-14e0-4095-bf11-8c0181315b92}" ma:internalName="TaxCatchAll" ma:showField="CatchAllData" ma:web="100f26b1-9581-4d8d-a9fc-f582e245f9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0f26b1-9581-4d8d-a9fc-f582e245f9a6" xsi:nil="true"/>
    <lcf76f155ced4ddcb4097134ff3c332f xmlns="4c3655a7-e423-4417-97bb-4318289dd84a">
      <Terms xmlns="http://schemas.microsoft.com/office/infopath/2007/PartnerControls"/>
    </lcf76f155ced4ddcb4097134ff3c332f>
    <_DCDateModified xmlns="http://schemas.microsoft.com/sharepoint/v3/fields" xsi:nil="true"/>
    <Comment xmlns="4c3655a7-e423-4417-97bb-4318289dd84a" xsi:nil="true"/>
    <_DCDateCreated xmlns="http://schemas.microsoft.com/sharepoint/v3/fields" xsi:nil="true"/>
  </documentManagement>
</p:properties>
</file>

<file path=customXml/itemProps1.xml><?xml version="1.0" encoding="utf-8"?>
<ds:datastoreItem xmlns:ds="http://schemas.openxmlformats.org/officeDocument/2006/customXml" ds:itemID="{55DF7D70-D272-46BB-A204-4CB3D46AB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3655a7-e423-4417-97bb-4318289dd84a"/>
    <ds:schemaRef ds:uri="1cf481de-c19d-47f4-a275-1233559a005a"/>
    <ds:schemaRef ds:uri="http://schemas.microsoft.com/sharepoint/v3/fields"/>
    <ds:schemaRef ds:uri="100f26b1-9581-4d8d-a9fc-f582e245f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3F4CDE-AD77-4AC6-B701-A587DAF3F3A1}">
  <ds:schemaRefs>
    <ds:schemaRef ds:uri="http://schemas.microsoft.com/sharepoint/v3/contenttype/forms"/>
  </ds:schemaRefs>
</ds:datastoreItem>
</file>

<file path=customXml/itemProps3.xml><?xml version="1.0" encoding="utf-8"?>
<ds:datastoreItem xmlns:ds="http://schemas.openxmlformats.org/officeDocument/2006/customXml" ds:itemID="{D214FD6F-1CED-4609-AC97-9C7F0CB25E63}">
  <ds:schemaRefs>
    <ds:schemaRef ds:uri="http://schemas.microsoft.com/office/2006/metadata/properties"/>
    <ds:schemaRef ds:uri="http://schemas.microsoft.com/office/infopath/2007/PartnerControls"/>
    <ds:schemaRef ds:uri="100f26b1-9581-4d8d-a9fc-f582e245f9a6"/>
    <ds:schemaRef ds:uri="4c3655a7-e423-4417-97bb-4318289dd84a"/>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Start Here!</vt:lpstr>
      <vt:lpstr> Requirements COMcheck</vt:lpstr>
      <vt:lpstr>As-Built COMcheck</vt:lpstr>
      <vt:lpstr> Requirements Individual Files</vt:lpstr>
      <vt:lpstr>Sq. Ft. Area Individual Files</vt:lpstr>
      <vt:lpstr>Fixture List Individual Files</vt:lpstr>
      <vt:lpstr>FixturesByArea Individual Files</vt:lpstr>
      <vt:lpstr>Helpful Tips</vt:lpstr>
      <vt:lpstr>RevisionHistory</vt:lpstr>
      <vt:lpstr>Admin_Lists</vt:lpstr>
      <vt:lpstr>Ag_rate</vt:lpstr>
      <vt:lpstr>ComCheck</vt:lpstr>
      <vt:lpstr>Commercial_rate</vt:lpstr>
      <vt:lpstr>EUL_for_LPD</vt:lpstr>
      <vt:lpstr>EUL_for_NLC</vt:lpstr>
      <vt:lpstr>Facility_Type</vt:lpstr>
      <vt:lpstr>Hours_range</vt:lpstr>
      <vt:lpstr>Hrs_Commercial</vt:lpstr>
      <vt:lpstr>Hrs_Industrial</vt:lpstr>
      <vt:lpstr>Hrs_SG</vt:lpstr>
      <vt:lpstr>Industrial_rate</vt:lpstr>
      <vt:lpstr>LPD_Incentive_Rate</vt:lpstr>
      <vt:lpstr>LPD_IndustryStandardCostPerSqFt</vt:lpstr>
      <vt:lpstr>MF_rate</vt:lpstr>
      <vt:lpstr>NLC_Incentive_Rate</vt:lpstr>
      <vt:lpstr>SelectType</vt:lpstr>
      <vt:lpstr>SFBASE_Commercial</vt:lpstr>
      <vt:lpstr>SFBASE_Industrial</vt:lpstr>
      <vt:lpstr>SFBASE_SG</vt:lpstr>
      <vt:lpstr>SFE_Commercial</vt:lpstr>
      <vt:lpstr>SFE_Industrial</vt:lpstr>
      <vt:lpstr>SFE_SG</vt:lpstr>
      <vt:lpstr>SG_rate</vt:lpstr>
      <vt:lpstr>' Requirements COMcheck'!SheetTypes</vt:lpstr>
      <vt:lpstr>'Fixture List Individual Files'!SheetTypes</vt:lpstr>
      <vt:lpstr>SheetTypes</vt:lpstr>
      <vt:lpstr>' Requirements COMcheck'!SheetTypes2</vt:lpstr>
      <vt:lpstr>'Fixture List Individual Files'!SheetTypes2</vt:lpstr>
      <vt:lpstr>SheetTypes2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Zishan.Muhammad@focusonenergy.com</dc:creator>
  <cp:keywords/>
  <dc:description/>
  <cp:lastModifiedBy>Voie, Lynn</cp:lastModifiedBy>
  <cp:revision/>
  <dcterms:created xsi:type="dcterms:W3CDTF">2016-06-05T12:11:42Z</dcterms:created>
  <dcterms:modified xsi:type="dcterms:W3CDTF">2023-02-03T17:40:39Z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0x01010093C2C3A1725FC849BF193D0C3DEFB6FF</vt:lpwstr>
  </property>
  <property fmtid="{D5CDD505-2E9C-101B-9397-08002B2CF9AE}" pid="3" name="MediaServiceImageTags">
    <vt:lpwstr/>
  </property>
</Properties>
</file>