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vbaProject.bin" ContentType="application/vnd.ms-office.vbaPro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codeName="{00000000-0000-0000-0000-000000000000}"/>
  <workbookPr codeName="ThisWorkbook"/>
  <mc:AlternateContent xmlns:mc="http://schemas.openxmlformats.org/markup-compatibility/2006">
    <mc:Choice Requires="x15">
      <x15ac:absPath xmlns:x15ac="http://schemas.microsoft.com/office/spreadsheetml/2010/11/ac" url="https://franklinenergy-my.sharepoint.com/personal/cclementz_franklinenergy_com/Documents/Documents/Oddball Tasks/Calc Updates for 2026/Hybrid Calcs/"/>
    </mc:Choice>
  </mc:AlternateContent>
  <xr:revisionPtr revIDLastSave="0" documentId="8_{8B98586E-2AD0-4726-9DA4-C343C7361143}" xr6:coauthVersionLast="47" xr6:coauthVersionMax="47" xr10:uidLastSave="{00000000-0000-0000-0000-000000000000}"/>
  <bookViews>
    <workbookView xWindow="-28920" yWindow="-120" windowWidth="29040" windowHeight="15720" tabRatio="911" xr2:uid="{00000000-000D-0000-FFFF-FFFF00000000}"/>
  </bookViews>
  <sheets>
    <sheet name="Start Here!" sheetId="5" r:id="rId1"/>
    <sheet name=" Requirements COMcheck" sheetId="28" state="hidden" r:id="rId2"/>
    <sheet name="As-Built COMcheck" sheetId="3" state="hidden" r:id="rId3"/>
    <sheet name=" Requirements Individual Files" sheetId="27" state="hidden" r:id="rId4"/>
    <sheet name="Sq. Ft. Area Individual Files" sheetId="2" state="hidden" r:id="rId5"/>
    <sheet name="Fixture List Individual Files" sheetId="30" state="hidden" r:id="rId6"/>
    <sheet name="FixturesByArea Individual Files" sheetId="15" state="hidden" r:id="rId7"/>
    <sheet name="Helpful Tips" sheetId="32" r:id="rId8"/>
    <sheet name="RevisionHistory" sheetId="25" state="hidden" r:id="rId9"/>
    <sheet name="Admin_Lists" sheetId="6" state="hidden" r:id="rId10"/>
  </sheets>
  <definedNames>
    <definedName name="_xleta.N" hidden="1" xlm="1">#NAME?</definedName>
    <definedName name="_xleta.NOT" hidden="1" xlm="1">#NAME?</definedName>
    <definedName name="Ag_rate">Admin_Lists!#REF!</definedName>
    <definedName name="ComCheck">'Start Here!'!$E$18</definedName>
    <definedName name="Commercial_rate">Admin_Lists!#REF!</definedName>
    <definedName name="EUL_for_LPD">Admin_Lists!$B$80</definedName>
    <definedName name="EUL_for_NLC">Admin_Lists!$B$81</definedName>
    <definedName name="Facility_Type">'Start Here!'!$H$18</definedName>
    <definedName name="Hours_range">'Start Here!'!$D$29:$D$53</definedName>
    <definedName name="Hrs_Commercial">Admin_Lists!$D$69</definedName>
    <definedName name="Hrs_Industrial">Admin_Lists!$D$70</definedName>
    <definedName name="Hrs_SG">Admin_Lists!$D$71</definedName>
    <definedName name="Industrial_rate">Admin_Lists!#REF!</definedName>
    <definedName name="LPD_Incentive_Rate">Admin_Lists!$B$82</definedName>
    <definedName name="LPD_IndustryStandardCostPerSqFt">Admin_Lists!$B$87</definedName>
    <definedName name="MF_rate">Admin_Lists!#REF!</definedName>
    <definedName name="NLC_Incentive_Rate">Admin_Lists!$B$83</definedName>
    <definedName name="SelectType">'Start Here!'!$E$18</definedName>
    <definedName name="SFBASE_Commercial">Admin_Lists!$B$69</definedName>
    <definedName name="SFBASE_Industrial">Admin_Lists!$B$70</definedName>
    <definedName name="SFBASE_SG">Admin_Lists!$B$71</definedName>
    <definedName name="SFE_Commercial">Admin_Lists!$C$69</definedName>
    <definedName name="SFE_Industrial">Admin_Lists!$C$70</definedName>
    <definedName name="SFE_SG">Admin_Lists!$C$71</definedName>
    <definedName name="SG_rate">Admin_Lists!#REF!</definedName>
    <definedName name="SheetTypes" localSheetId="1">Table1[Type]</definedName>
    <definedName name="SheetTypes" localSheetId="5">Table1[Type]</definedName>
    <definedName name="SheetTypes">Table1[Type]</definedName>
    <definedName name="SheetTypes2" localSheetId="1">Table1[Type]</definedName>
    <definedName name="SheetTypes2" localSheetId="5">Table1[Type]</definedName>
    <definedName name="SheetTypes2">Table1[Type]</definedName>
  </definedNames>
  <calcPr calcId="191028"/>
  <customWorkbookViews>
    <customWorkbookView name="AllSheets" guid="{306F06C0-5A41-4C3F-BDE9-27C1B7D466F8}" xWindow="1657" yWindow="20" windowWidth="1325" windowHeight="763" activeSheetId="4"/>
    <customWorkbookView name="CompanyA" guid="{0DD083E9-43A4-45C4-92EF-599B2EF53D32}" xWindow="1657" yWindow="20" windowWidth="1325" windowHeight="76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5" l="1"/>
  <c r="O29" i="5"/>
  <c r="P29" i="5"/>
  <c r="P30" i="5"/>
  <c r="P31" i="5"/>
  <c r="P32" i="5"/>
  <c r="P33" i="5"/>
  <c r="P34" i="5"/>
  <c r="P35" i="5"/>
  <c r="P36" i="5"/>
  <c r="P37" i="5"/>
  <c r="P38" i="5"/>
  <c r="P39" i="5"/>
  <c r="P40" i="5"/>
  <c r="P41" i="5"/>
  <c r="P42" i="5"/>
  <c r="P43" i="5"/>
  <c r="P44" i="5"/>
  <c r="P45" i="5"/>
  <c r="P46" i="5"/>
  <c r="P47" i="5"/>
  <c r="P48" i="5"/>
  <c r="P49" i="5"/>
  <c r="P50" i="5"/>
  <c r="P51" i="5"/>
  <c r="P52" i="5"/>
  <c r="P53" i="5"/>
  <c r="O45" i="5"/>
  <c r="O46" i="5"/>
  <c r="O30" i="5"/>
  <c r="O31" i="5"/>
  <c r="O32" i="5"/>
  <c r="O33" i="5"/>
  <c r="O34" i="5"/>
  <c r="O35" i="5"/>
  <c r="O36" i="5"/>
  <c r="O37" i="5"/>
  <c r="O38" i="5"/>
  <c r="O39" i="5"/>
  <c r="O40" i="5"/>
  <c r="O41" i="5"/>
  <c r="O42" i="5"/>
  <c r="O43" i="5"/>
  <c r="O44" i="5"/>
  <c r="O47" i="5"/>
  <c r="O48" i="5"/>
  <c r="O49" i="5"/>
  <c r="O50" i="5"/>
  <c r="O51" i="5"/>
  <c r="O52" i="5"/>
  <c r="O53" i="5"/>
  <c r="H15" i="30"/>
  <c r="H16" i="30"/>
  <c r="H17" i="30"/>
  <c r="H18" i="30"/>
  <c r="H19" i="30"/>
  <c r="H20" i="30"/>
  <c r="H21" i="30"/>
  <c r="H22" i="30"/>
  <c r="H23" i="30"/>
  <c r="H24" i="30"/>
  <c r="H25" i="30"/>
  <c r="H26" i="30"/>
  <c r="H27" i="30"/>
  <c r="H28" i="30"/>
  <c r="H29" i="30"/>
  <c r="H30" i="30"/>
  <c r="H31" i="30"/>
  <c r="H32" i="30"/>
  <c r="H33" i="30"/>
  <c r="H34" i="30"/>
  <c r="H35" i="30"/>
  <c r="H36" i="30"/>
  <c r="H37" i="30"/>
  <c r="H38" i="30"/>
  <c r="H39" i="30"/>
  <c r="H40" i="30"/>
  <c r="H41" i="30"/>
  <c r="H42" i="30"/>
  <c r="H43" i="30"/>
  <c r="H44" i="30"/>
  <c r="H45" i="30"/>
  <c r="H46" i="30"/>
  <c r="H47" i="30"/>
  <c r="H48" i="30"/>
  <c r="H49" i="30"/>
  <c r="H50" i="30"/>
  <c r="H51" i="30"/>
  <c r="H52" i="30"/>
  <c r="H53" i="30"/>
  <c r="H54" i="30"/>
  <c r="H55" i="30"/>
  <c r="H56" i="30"/>
  <c r="H57" i="30"/>
  <c r="H58" i="30"/>
  <c r="H59" i="30"/>
  <c r="H60" i="30"/>
  <c r="H61" i="30"/>
  <c r="H62" i="30"/>
  <c r="H63" i="30"/>
  <c r="H14" i="30"/>
  <c r="D564" i="15"/>
  <c r="F524" i="15"/>
  <c r="N481" i="15"/>
  <c r="F481" i="15"/>
  <c r="N438" i="15"/>
  <c r="F438" i="15"/>
  <c r="N395" i="15"/>
  <c r="F395" i="15"/>
  <c r="N352" i="15"/>
  <c r="F352" i="15"/>
  <c r="N309" i="15"/>
  <c r="F309" i="15"/>
  <c r="N266" i="15"/>
  <c r="F266" i="15"/>
  <c r="N223" i="15"/>
  <c r="F223" i="15"/>
  <c r="N180" i="15"/>
  <c r="F180" i="15"/>
  <c r="N137" i="15"/>
  <c r="F137" i="15"/>
  <c r="N94" i="15"/>
  <c r="F94" i="15"/>
  <c r="N51" i="15"/>
  <c r="F51" i="15"/>
  <c r="N8" i="15"/>
  <c r="R39" i="5"/>
  <c r="D9" i="5"/>
  <c r="D8" i="5"/>
  <c r="C525" i="15" l="1"/>
  <c r="K482" i="15"/>
  <c r="C482" i="15"/>
  <c r="K439" i="15"/>
  <c r="C439" i="15"/>
  <c r="K396" i="15"/>
  <c r="C396" i="15"/>
  <c r="K353" i="15"/>
  <c r="C353" i="15"/>
  <c r="K310" i="15"/>
  <c r="C310" i="15"/>
  <c r="K267" i="15"/>
  <c r="C267" i="15"/>
  <c r="K224" i="15"/>
  <c r="C224" i="15"/>
  <c r="K181" i="15"/>
  <c r="C181" i="15"/>
  <c r="K138" i="15"/>
  <c r="C138" i="15"/>
  <c r="K95" i="15"/>
  <c r="E12" i="15" l="1"/>
  <c r="F12" i="15" s="1"/>
  <c r="E13" i="15"/>
  <c r="E14" i="15"/>
  <c r="E15" i="15"/>
  <c r="L521" i="15" l="1"/>
  <c r="D521" i="15"/>
  <c r="L478" i="15"/>
  <c r="D478" i="15"/>
  <c r="L435" i="15"/>
  <c r="D435" i="15"/>
  <c r="L392" i="15"/>
  <c r="D392" i="15"/>
  <c r="L349" i="15"/>
  <c r="D349" i="15"/>
  <c r="L306" i="15"/>
  <c r="D306" i="15"/>
  <c r="L263" i="15"/>
  <c r="D263" i="15"/>
  <c r="L220" i="15"/>
  <c r="D220" i="15"/>
  <c r="L177" i="15"/>
  <c r="D177" i="15"/>
  <c r="L134" i="15"/>
  <c r="D134" i="15"/>
  <c r="L91" i="15"/>
  <c r="D91" i="15"/>
  <c r="L48" i="15"/>
  <c r="D48" i="15"/>
  <c r="K53" i="5"/>
  <c r="K52" i="5"/>
  <c r="K51" i="5"/>
  <c r="K50" i="5"/>
  <c r="K49" i="5"/>
  <c r="K48" i="5"/>
  <c r="K47" i="5"/>
  <c r="K46" i="5"/>
  <c r="K45" i="5"/>
  <c r="K44" i="5"/>
  <c r="K43" i="5"/>
  <c r="K42" i="5"/>
  <c r="K41" i="5"/>
  <c r="K40" i="5"/>
  <c r="K39" i="5"/>
  <c r="K38" i="5"/>
  <c r="K37" i="5"/>
  <c r="K36" i="5"/>
  <c r="K35" i="5"/>
  <c r="K34" i="5"/>
  <c r="K33" i="5"/>
  <c r="K32" i="5"/>
  <c r="K31" i="5"/>
  <c r="K30" i="5"/>
  <c r="K29" i="5"/>
  <c r="C22" i="5"/>
  <c r="Q10" i="5"/>
  <c r="AB28" i="5"/>
  <c r="C29" i="5"/>
  <c r="E71" i="6"/>
  <c r="E70" i="6"/>
  <c r="E69" i="6"/>
  <c r="S29" i="5" l="1"/>
  <c r="AB29" i="5" s="1"/>
  <c r="C95" i="15"/>
  <c r="K52" i="15"/>
  <c r="E563" i="15"/>
  <c r="F563" i="15" s="1"/>
  <c r="C563" i="15"/>
  <c r="E562" i="15"/>
  <c r="F562" i="15" s="1"/>
  <c r="C562" i="15"/>
  <c r="E561" i="15"/>
  <c r="F561" i="15" s="1"/>
  <c r="C561" i="15"/>
  <c r="E560" i="15"/>
  <c r="F560" i="15" s="1"/>
  <c r="C560" i="15"/>
  <c r="E559" i="15"/>
  <c r="F559" i="15" s="1"/>
  <c r="C559" i="15"/>
  <c r="E558" i="15"/>
  <c r="F558" i="15" s="1"/>
  <c r="C558" i="15"/>
  <c r="E557" i="15"/>
  <c r="F557" i="15" s="1"/>
  <c r="C557" i="15"/>
  <c r="E556" i="15"/>
  <c r="F556" i="15" s="1"/>
  <c r="C556" i="15"/>
  <c r="E555" i="15"/>
  <c r="F555" i="15" s="1"/>
  <c r="C555" i="15"/>
  <c r="E554" i="15"/>
  <c r="F554" i="15" s="1"/>
  <c r="C554" i="15"/>
  <c r="E553" i="15"/>
  <c r="F553" i="15" s="1"/>
  <c r="C553" i="15"/>
  <c r="E552" i="15"/>
  <c r="F552" i="15" s="1"/>
  <c r="C552" i="15"/>
  <c r="E551" i="15"/>
  <c r="F551" i="15" s="1"/>
  <c r="C551" i="15"/>
  <c r="E550" i="15"/>
  <c r="F550" i="15" s="1"/>
  <c r="C550" i="15"/>
  <c r="E549" i="15"/>
  <c r="F549" i="15" s="1"/>
  <c r="C549" i="15"/>
  <c r="E548" i="15"/>
  <c r="F548" i="15" s="1"/>
  <c r="C548" i="15"/>
  <c r="E547" i="15"/>
  <c r="F547" i="15" s="1"/>
  <c r="C547" i="15"/>
  <c r="E546" i="15"/>
  <c r="F546" i="15" s="1"/>
  <c r="C546" i="15"/>
  <c r="E545" i="15"/>
  <c r="F545" i="15" s="1"/>
  <c r="C545" i="15"/>
  <c r="E544" i="15"/>
  <c r="F544" i="15" s="1"/>
  <c r="C544" i="15"/>
  <c r="E543" i="15"/>
  <c r="F543" i="15" s="1"/>
  <c r="C543" i="15"/>
  <c r="E542" i="15"/>
  <c r="F542" i="15" s="1"/>
  <c r="C542" i="15"/>
  <c r="E541" i="15"/>
  <c r="F541" i="15" s="1"/>
  <c r="C541" i="15"/>
  <c r="E540" i="15"/>
  <c r="F540" i="15" s="1"/>
  <c r="C540" i="15"/>
  <c r="E539" i="15"/>
  <c r="F539" i="15" s="1"/>
  <c r="C539" i="15"/>
  <c r="E538" i="15"/>
  <c r="F538" i="15" s="1"/>
  <c r="C538" i="15"/>
  <c r="E537" i="15"/>
  <c r="F537" i="15" s="1"/>
  <c r="C537" i="15"/>
  <c r="E536" i="15"/>
  <c r="F536" i="15" s="1"/>
  <c r="C536" i="15"/>
  <c r="E535" i="15"/>
  <c r="F535" i="15" s="1"/>
  <c r="C535" i="15"/>
  <c r="E534" i="15"/>
  <c r="F534" i="15" s="1"/>
  <c r="C534" i="15"/>
  <c r="E533" i="15"/>
  <c r="F533" i="15" s="1"/>
  <c r="C533" i="15"/>
  <c r="E532" i="15"/>
  <c r="F532" i="15" s="1"/>
  <c r="C532" i="15"/>
  <c r="E531" i="15"/>
  <c r="F531" i="15" s="1"/>
  <c r="C531" i="15"/>
  <c r="E530" i="15"/>
  <c r="F530" i="15" s="1"/>
  <c r="C530" i="15"/>
  <c r="E529" i="15"/>
  <c r="F529" i="15" s="1"/>
  <c r="C529" i="15"/>
  <c r="M520" i="15"/>
  <c r="N520" i="15" s="1"/>
  <c r="K520" i="15"/>
  <c r="M519" i="15"/>
  <c r="N519" i="15" s="1"/>
  <c r="K519" i="15"/>
  <c r="M518" i="15"/>
  <c r="N518" i="15" s="1"/>
  <c r="K518" i="15"/>
  <c r="M517" i="15"/>
  <c r="N517" i="15" s="1"/>
  <c r="K517" i="15"/>
  <c r="M516" i="15"/>
  <c r="N516" i="15" s="1"/>
  <c r="K516" i="15"/>
  <c r="M515" i="15"/>
  <c r="N515" i="15" s="1"/>
  <c r="K515" i="15"/>
  <c r="M514" i="15"/>
  <c r="N514" i="15" s="1"/>
  <c r="K514" i="15"/>
  <c r="M513" i="15"/>
  <c r="N513" i="15" s="1"/>
  <c r="K513" i="15"/>
  <c r="M512" i="15"/>
  <c r="N512" i="15" s="1"/>
  <c r="K512" i="15"/>
  <c r="M511" i="15"/>
  <c r="N511" i="15" s="1"/>
  <c r="K511" i="15"/>
  <c r="M510" i="15"/>
  <c r="N510" i="15" s="1"/>
  <c r="K510" i="15"/>
  <c r="M509" i="15"/>
  <c r="N509" i="15" s="1"/>
  <c r="K509" i="15"/>
  <c r="M508" i="15"/>
  <c r="N508" i="15" s="1"/>
  <c r="K508" i="15"/>
  <c r="M507" i="15"/>
  <c r="N507" i="15" s="1"/>
  <c r="K507" i="15"/>
  <c r="M506" i="15"/>
  <c r="N506" i="15" s="1"/>
  <c r="K506" i="15"/>
  <c r="M505" i="15"/>
  <c r="N505" i="15" s="1"/>
  <c r="K505" i="15"/>
  <c r="M504" i="15"/>
  <c r="N504" i="15" s="1"/>
  <c r="K504" i="15"/>
  <c r="M503" i="15"/>
  <c r="N503" i="15" s="1"/>
  <c r="K503" i="15"/>
  <c r="M502" i="15"/>
  <c r="N502" i="15" s="1"/>
  <c r="K502" i="15"/>
  <c r="M501" i="15"/>
  <c r="N501" i="15" s="1"/>
  <c r="K501" i="15"/>
  <c r="M500" i="15"/>
  <c r="N500" i="15" s="1"/>
  <c r="K500" i="15"/>
  <c r="M499" i="15"/>
  <c r="N499" i="15" s="1"/>
  <c r="K499" i="15"/>
  <c r="M498" i="15"/>
  <c r="N498" i="15" s="1"/>
  <c r="K498" i="15"/>
  <c r="M497" i="15"/>
  <c r="N497" i="15" s="1"/>
  <c r="K497" i="15"/>
  <c r="M496" i="15"/>
  <c r="N496" i="15" s="1"/>
  <c r="K496" i="15"/>
  <c r="M495" i="15"/>
  <c r="N495" i="15" s="1"/>
  <c r="K495" i="15"/>
  <c r="M494" i="15"/>
  <c r="N494" i="15" s="1"/>
  <c r="K494" i="15"/>
  <c r="M493" i="15"/>
  <c r="N493" i="15" s="1"/>
  <c r="K493" i="15"/>
  <c r="M492" i="15"/>
  <c r="N492" i="15" s="1"/>
  <c r="K492" i="15"/>
  <c r="M491" i="15"/>
  <c r="N491" i="15" s="1"/>
  <c r="K491" i="15"/>
  <c r="M490" i="15"/>
  <c r="N490" i="15" s="1"/>
  <c r="K490" i="15"/>
  <c r="M489" i="15"/>
  <c r="N489" i="15" s="1"/>
  <c r="K489" i="15"/>
  <c r="M488" i="15"/>
  <c r="N488" i="15" s="1"/>
  <c r="K488" i="15"/>
  <c r="M487" i="15"/>
  <c r="N487" i="15" s="1"/>
  <c r="K487" i="15"/>
  <c r="M486" i="15"/>
  <c r="N486" i="15" s="1"/>
  <c r="K486" i="15"/>
  <c r="M485" i="15"/>
  <c r="N485" i="15" s="1"/>
  <c r="K485" i="15"/>
  <c r="E520" i="15"/>
  <c r="F520" i="15" s="1"/>
  <c r="C520" i="15"/>
  <c r="E519" i="15"/>
  <c r="F519" i="15" s="1"/>
  <c r="C519" i="15"/>
  <c r="E518" i="15"/>
  <c r="F518" i="15" s="1"/>
  <c r="C518" i="15"/>
  <c r="E517" i="15"/>
  <c r="F517" i="15" s="1"/>
  <c r="C517" i="15"/>
  <c r="E516" i="15"/>
  <c r="F516" i="15" s="1"/>
  <c r="C516" i="15"/>
  <c r="E515" i="15"/>
  <c r="F515" i="15" s="1"/>
  <c r="C515" i="15"/>
  <c r="E514" i="15"/>
  <c r="F514" i="15" s="1"/>
  <c r="C514" i="15"/>
  <c r="E513" i="15"/>
  <c r="F513" i="15" s="1"/>
  <c r="C513" i="15"/>
  <c r="E512" i="15"/>
  <c r="F512" i="15" s="1"/>
  <c r="C512" i="15"/>
  <c r="E511" i="15"/>
  <c r="F511" i="15" s="1"/>
  <c r="C511" i="15"/>
  <c r="E510" i="15"/>
  <c r="F510" i="15" s="1"/>
  <c r="C510" i="15"/>
  <c r="E509" i="15"/>
  <c r="F509" i="15" s="1"/>
  <c r="C509" i="15"/>
  <c r="E508" i="15"/>
  <c r="F508" i="15" s="1"/>
  <c r="C508" i="15"/>
  <c r="E507" i="15"/>
  <c r="F507" i="15" s="1"/>
  <c r="C507" i="15"/>
  <c r="E506" i="15"/>
  <c r="F506" i="15" s="1"/>
  <c r="C506" i="15"/>
  <c r="E505" i="15"/>
  <c r="F505" i="15" s="1"/>
  <c r="C505" i="15"/>
  <c r="E504" i="15"/>
  <c r="F504" i="15" s="1"/>
  <c r="C504" i="15"/>
  <c r="E503" i="15"/>
  <c r="F503" i="15" s="1"/>
  <c r="C503" i="15"/>
  <c r="E502" i="15"/>
  <c r="F502" i="15" s="1"/>
  <c r="C502" i="15"/>
  <c r="E501" i="15"/>
  <c r="F501" i="15" s="1"/>
  <c r="C501" i="15"/>
  <c r="E500" i="15"/>
  <c r="F500" i="15" s="1"/>
  <c r="C500" i="15"/>
  <c r="E499" i="15"/>
  <c r="F499" i="15" s="1"/>
  <c r="C499" i="15"/>
  <c r="E498" i="15"/>
  <c r="F498" i="15" s="1"/>
  <c r="C498" i="15"/>
  <c r="E497" i="15"/>
  <c r="F497" i="15" s="1"/>
  <c r="C497" i="15"/>
  <c r="E496" i="15"/>
  <c r="F496" i="15" s="1"/>
  <c r="C496" i="15"/>
  <c r="E495" i="15"/>
  <c r="F495" i="15" s="1"/>
  <c r="C495" i="15"/>
  <c r="E494" i="15"/>
  <c r="F494" i="15" s="1"/>
  <c r="C494" i="15"/>
  <c r="E493" i="15"/>
  <c r="F493" i="15" s="1"/>
  <c r="C493" i="15"/>
  <c r="E492" i="15"/>
  <c r="F492" i="15" s="1"/>
  <c r="C492" i="15"/>
  <c r="E491" i="15"/>
  <c r="F491" i="15" s="1"/>
  <c r="C491" i="15"/>
  <c r="E490" i="15"/>
  <c r="F490" i="15" s="1"/>
  <c r="C490" i="15"/>
  <c r="E489" i="15"/>
  <c r="F489" i="15" s="1"/>
  <c r="C489" i="15"/>
  <c r="E488" i="15"/>
  <c r="F488" i="15" s="1"/>
  <c r="C488" i="15"/>
  <c r="E487" i="15"/>
  <c r="F487" i="15" s="1"/>
  <c r="C487" i="15"/>
  <c r="E486" i="15"/>
  <c r="F486" i="15" s="1"/>
  <c r="C486" i="15"/>
  <c r="E485" i="15"/>
  <c r="F485" i="15" s="1"/>
  <c r="C485" i="15"/>
  <c r="M477" i="15"/>
  <c r="N477" i="15" s="1"/>
  <c r="K477" i="15"/>
  <c r="M476" i="15"/>
  <c r="N476" i="15" s="1"/>
  <c r="K476" i="15"/>
  <c r="M475" i="15"/>
  <c r="N475" i="15" s="1"/>
  <c r="K475" i="15"/>
  <c r="M474" i="15"/>
  <c r="N474" i="15" s="1"/>
  <c r="K474" i="15"/>
  <c r="M473" i="15"/>
  <c r="N473" i="15" s="1"/>
  <c r="K473" i="15"/>
  <c r="M472" i="15"/>
  <c r="N472" i="15" s="1"/>
  <c r="K472" i="15"/>
  <c r="M471" i="15"/>
  <c r="N471" i="15" s="1"/>
  <c r="K471" i="15"/>
  <c r="M470" i="15"/>
  <c r="N470" i="15" s="1"/>
  <c r="K470" i="15"/>
  <c r="M469" i="15"/>
  <c r="N469" i="15" s="1"/>
  <c r="K469" i="15"/>
  <c r="M468" i="15"/>
  <c r="N468" i="15" s="1"/>
  <c r="K468" i="15"/>
  <c r="M467" i="15"/>
  <c r="N467" i="15" s="1"/>
  <c r="K467" i="15"/>
  <c r="M466" i="15"/>
  <c r="N466" i="15" s="1"/>
  <c r="K466" i="15"/>
  <c r="M465" i="15"/>
  <c r="N465" i="15" s="1"/>
  <c r="K465" i="15"/>
  <c r="M464" i="15"/>
  <c r="N464" i="15" s="1"/>
  <c r="K464" i="15"/>
  <c r="M463" i="15"/>
  <c r="N463" i="15" s="1"/>
  <c r="K463" i="15"/>
  <c r="M462" i="15"/>
  <c r="N462" i="15" s="1"/>
  <c r="K462" i="15"/>
  <c r="M461" i="15"/>
  <c r="N461" i="15" s="1"/>
  <c r="K461" i="15"/>
  <c r="M460" i="15"/>
  <c r="N460" i="15" s="1"/>
  <c r="K460" i="15"/>
  <c r="M459" i="15"/>
  <c r="N459" i="15" s="1"/>
  <c r="K459" i="15"/>
  <c r="M458" i="15"/>
  <c r="N458" i="15" s="1"/>
  <c r="K458" i="15"/>
  <c r="M457" i="15"/>
  <c r="N457" i="15" s="1"/>
  <c r="K457" i="15"/>
  <c r="M456" i="15"/>
  <c r="N456" i="15" s="1"/>
  <c r="K456" i="15"/>
  <c r="M455" i="15"/>
  <c r="N455" i="15" s="1"/>
  <c r="K455" i="15"/>
  <c r="M454" i="15"/>
  <c r="N454" i="15" s="1"/>
  <c r="K454" i="15"/>
  <c r="M453" i="15"/>
  <c r="N453" i="15" s="1"/>
  <c r="K453" i="15"/>
  <c r="M452" i="15"/>
  <c r="N452" i="15" s="1"/>
  <c r="K452" i="15"/>
  <c r="M451" i="15"/>
  <c r="N451" i="15" s="1"/>
  <c r="K451" i="15"/>
  <c r="M450" i="15"/>
  <c r="N450" i="15" s="1"/>
  <c r="K450" i="15"/>
  <c r="M449" i="15"/>
  <c r="N449" i="15" s="1"/>
  <c r="K449" i="15"/>
  <c r="M448" i="15"/>
  <c r="N448" i="15" s="1"/>
  <c r="K448" i="15"/>
  <c r="M447" i="15"/>
  <c r="N447" i="15" s="1"/>
  <c r="K447" i="15"/>
  <c r="M446" i="15"/>
  <c r="N446" i="15" s="1"/>
  <c r="K446" i="15"/>
  <c r="M445" i="15"/>
  <c r="N445" i="15" s="1"/>
  <c r="K445" i="15"/>
  <c r="M444" i="15"/>
  <c r="N444" i="15" s="1"/>
  <c r="K444" i="15"/>
  <c r="M443" i="15"/>
  <c r="N443" i="15" s="1"/>
  <c r="K443" i="15"/>
  <c r="M442" i="15"/>
  <c r="N442" i="15" s="1"/>
  <c r="K442" i="15"/>
  <c r="E477" i="15"/>
  <c r="F477" i="15" s="1"/>
  <c r="C477" i="15"/>
  <c r="E476" i="15"/>
  <c r="F476" i="15" s="1"/>
  <c r="C476" i="15"/>
  <c r="E475" i="15"/>
  <c r="F475" i="15" s="1"/>
  <c r="C475" i="15"/>
  <c r="E474" i="15"/>
  <c r="F474" i="15" s="1"/>
  <c r="C474" i="15"/>
  <c r="E473" i="15"/>
  <c r="F473" i="15" s="1"/>
  <c r="C473" i="15"/>
  <c r="E472" i="15"/>
  <c r="F472" i="15" s="1"/>
  <c r="C472" i="15"/>
  <c r="E471" i="15"/>
  <c r="F471" i="15" s="1"/>
  <c r="C471" i="15"/>
  <c r="E470" i="15"/>
  <c r="F470" i="15" s="1"/>
  <c r="C470" i="15"/>
  <c r="E469" i="15"/>
  <c r="F469" i="15" s="1"/>
  <c r="C469" i="15"/>
  <c r="E468" i="15"/>
  <c r="F468" i="15" s="1"/>
  <c r="C468" i="15"/>
  <c r="E467" i="15"/>
  <c r="F467" i="15" s="1"/>
  <c r="C467" i="15"/>
  <c r="E466" i="15"/>
  <c r="F466" i="15" s="1"/>
  <c r="C466" i="15"/>
  <c r="E465" i="15"/>
  <c r="F465" i="15" s="1"/>
  <c r="C465" i="15"/>
  <c r="E464" i="15"/>
  <c r="F464" i="15" s="1"/>
  <c r="C464" i="15"/>
  <c r="E463" i="15"/>
  <c r="F463" i="15" s="1"/>
  <c r="C463" i="15"/>
  <c r="E462" i="15"/>
  <c r="F462" i="15" s="1"/>
  <c r="C462" i="15"/>
  <c r="E461" i="15"/>
  <c r="F461" i="15" s="1"/>
  <c r="C461" i="15"/>
  <c r="E460" i="15"/>
  <c r="F460" i="15" s="1"/>
  <c r="C460" i="15"/>
  <c r="E459" i="15"/>
  <c r="F459" i="15" s="1"/>
  <c r="C459" i="15"/>
  <c r="E458" i="15"/>
  <c r="F458" i="15" s="1"/>
  <c r="C458" i="15"/>
  <c r="E457" i="15"/>
  <c r="F457" i="15" s="1"/>
  <c r="C457" i="15"/>
  <c r="E456" i="15"/>
  <c r="F456" i="15" s="1"/>
  <c r="C456" i="15"/>
  <c r="E455" i="15"/>
  <c r="F455" i="15" s="1"/>
  <c r="C455" i="15"/>
  <c r="E454" i="15"/>
  <c r="F454" i="15" s="1"/>
  <c r="C454" i="15"/>
  <c r="E453" i="15"/>
  <c r="F453" i="15" s="1"/>
  <c r="C453" i="15"/>
  <c r="E452" i="15"/>
  <c r="F452" i="15" s="1"/>
  <c r="C452" i="15"/>
  <c r="E451" i="15"/>
  <c r="F451" i="15" s="1"/>
  <c r="C451" i="15"/>
  <c r="E450" i="15"/>
  <c r="F450" i="15" s="1"/>
  <c r="C450" i="15"/>
  <c r="E449" i="15"/>
  <c r="F449" i="15" s="1"/>
  <c r="C449" i="15"/>
  <c r="E448" i="15"/>
  <c r="F448" i="15" s="1"/>
  <c r="C448" i="15"/>
  <c r="E447" i="15"/>
  <c r="F447" i="15" s="1"/>
  <c r="C447" i="15"/>
  <c r="E446" i="15"/>
  <c r="F446" i="15" s="1"/>
  <c r="C446" i="15"/>
  <c r="E445" i="15"/>
  <c r="F445" i="15" s="1"/>
  <c r="C445" i="15"/>
  <c r="E444" i="15"/>
  <c r="F444" i="15" s="1"/>
  <c r="C444" i="15"/>
  <c r="E443" i="15"/>
  <c r="F443" i="15" s="1"/>
  <c r="C443" i="15"/>
  <c r="E442" i="15"/>
  <c r="F442" i="15" s="1"/>
  <c r="C442" i="15"/>
  <c r="M434" i="15"/>
  <c r="N434" i="15" s="1"/>
  <c r="K434" i="15"/>
  <c r="M433" i="15"/>
  <c r="N433" i="15" s="1"/>
  <c r="K433" i="15"/>
  <c r="M432" i="15"/>
  <c r="N432" i="15" s="1"/>
  <c r="K432" i="15"/>
  <c r="M431" i="15"/>
  <c r="N431" i="15" s="1"/>
  <c r="K431" i="15"/>
  <c r="M430" i="15"/>
  <c r="N430" i="15" s="1"/>
  <c r="K430" i="15"/>
  <c r="M429" i="15"/>
  <c r="N429" i="15" s="1"/>
  <c r="K429" i="15"/>
  <c r="M428" i="15"/>
  <c r="N428" i="15" s="1"/>
  <c r="K428" i="15"/>
  <c r="M427" i="15"/>
  <c r="N427" i="15" s="1"/>
  <c r="K427" i="15"/>
  <c r="M426" i="15"/>
  <c r="N426" i="15" s="1"/>
  <c r="K426" i="15"/>
  <c r="M425" i="15"/>
  <c r="N425" i="15" s="1"/>
  <c r="K425" i="15"/>
  <c r="M424" i="15"/>
  <c r="N424" i="15" s="1"/>
  <c r="K424" i="15"/>
  <c r="M423" i="15"/>
  <c r="N423" i="15" s="1"/>
  <c r="K423" i="15"/>
  <c r="M422" i="15"/>
  <c r="N422" i="15" s="1"/>
  <c r="K422" i="15"/>
  <c r="M421" i="15"/>
  <c r="N421" i="15" s="1"/>
  <c r="K421" i="15"/>
  <c r="M420" i="15"/>
  <c r="N420" i="15" s="1"/>
  <c r="K420" i="15"/>
  <c r="M419" i="15"/>
  <c r="N419" i="15" s="1"/>
  <c r="K419" i="15"/>
  <c r="M418" i="15"/>
  <c r="N418" i="15" s="1"/>
  <c r="K418" i="15"/>
  <c r="M417" i="15"/>
  <c r="N417" i="15" s="1"/>
  <c r="K417" i="15"/>
  <c r="M416" i="15"/>
  <c r="N416" i="15" s="1"/>
  <c r="K416" i="15"/>
  <c r="M415" i="15"/>
  <c r="N415" i="15" s="1"/>
  <c r="K415" i="15"/>
  <c r="M414" i="15"/>
  <c r="N414" i="15" s="1"/>
  <c r="K414" i="15"/>
  <c r="M413" i="15"/>
  <c r="N413" i="15" s="1"/>
  <c r="K413" i="15"/>
  <c r="M412" i="15"/>
  <c r="N412" i="15" s="1"/>
  <c r="K412" i="15"/>
  <c r="M411" i="15"/>
  <c r="N411" i="15" s="1"/>
  <c r="K411" i="15"/>
  <c r="M410" i="15"/>
  <c r="N410" i="15" s="1"/>
  <c r="K410" i="15"/>
  <c r="M409" i="15"/>
  <c r="N409" i="15" s="1"/>
  <c r="K409" i="15"/>
  <c r="M408" i="15"/>
  <c r="N408" i="15" s="1"/>
  <c r="K408" i="15"/>
  <c r="M407" i="15"/>
  <c r="N407" i="15" s="1"/>
  <c r="K407" i="15"/>
  <c r="M406" i="15"/>
  <c r="N406" i="15" s="1"/>
  <c r="K406" i="15"/>
  <c r="M405" i="15"/>
  <c r="N405" i="15" s="1"/>
  <c r="K405" i="15"/>
  <c r="M404" i="15"/>
  <c r="N404" i="15" s="1"/>
  <c r="K404" i="15"/>
  <c r="M403" i="15"/>
  <c r="N403" i="15" s="1"/>
  <c r="K403" i="15"/>
  <c r="M402" i="15"/>
  <c r="N402" i="15" s="1"/>
  <c r="K402" i="15"/>
  <c r="M401" i="15"/>
  <c r="N401" i="15" s="1"/>
  <c r="K401" i="15"/>
  <c r="M400" i="15"/>
  <c r="N400" i="15" s="1"/>
  <c r="K400" i="15"/>
  <c r="M399" i="15"/>
  <c r="N399" i="15" s="1"/>
  <c r="K399" i="15"/>
  <c r="E434" i="15"/>
  <c r="F434" i="15" s="1"/>
  <c r="C434" i="15"/>
  <c r="E433" i="15"/>
  <c r="F433" i="15" s="1"/>
  <c r="C433" i="15"/>
  <c r="E432" i="15"/>
  <c r="F432" i="15" s="1"/>
  <c r="C432" i="15"/>
  <c r="E431" i="15"/>
  <c r="F431" i="15" s="1"/>
  <c r="C431" i="15"/>
  <c r="E430" i="15"/>
  <c r="F430" i="15" s="1"/>
  <c r="C430" i="15"/>
  <c r="E429" i="15"/>
  <c r="F429" i="15" s="1"/>
  <c r="C429" i="15"/>
  <c r="E428" i="15"/>
  <c r="F428" i="15" s="1"/>
  <c r="C428" i="15"/>
  <c r="E427" i="15"/>
  <c r="F427" i="15" s="1"/>
  <c r="C427" i="15"/>
  <c r="E426" i="15"/>
  <c r="F426" i="15" s="1"/>
  <c r="C426" i="15"/>
  <c r="E425" i="15"/>
  <c r="F425" i="15" s="1"/>
  <c r="C425" i="15"/>
  <c r="E424" i="15"/>
  <c r="F424" i="15" s="1"/>
  <c r="C424" i="15"/>
  <c r="E423" i="15"/>
  <c r="F423" i="15" s="1"/>
  <c r="C423" i="15"/>
  <c r="E422" i="15"/>
  <c r="F422" i="15" s="1"/>
  <c r="C422" i="15"/>
  <c r="E421" i="15"/>
  <c r="F421" i="15" s="1"/>
  <c r="C421" i="15"/>
  <c r="E420" i="15"/>
  <c r="F420" i="15" s="1"/>
  <c r="C420" i="15"/>
  <c r="E419" i="15"/>
  <c r="F419" i="15" s="1"/>
  <c r="C419" i="15"/>
  <c r="E418" i="15"/>
  <c r="F418" i="15" s="1"/>
  <c r="C418" i="15"/>
  <c r="E417" i="15"/>
  <c r="F417" i="15" s="1"/>
  <c r="C417" i="15"/>
  <c r="E416" i="15"/>
  <c r="F416" i="15" s="1"/>
  <c r="C416" i="15"/>
  <c r="E415" i="15"/>
  <c r="F415" i="15" s="1"/>
  <c r="C415" i="15"/>
  <c r="E414" i="15"/>
  <c r="F414" i="15" s="1"/>
  <c r="C414" i="15"/>
  <c r="E413" i="15"/>
  <c r="F413" i="15" s="1"/>
  <c r="C413" i="15"/>
  <c r="E412" i="15"/>
  <c r="F412" i="15" s="1"/>
  <c r="C412" i="15"/>
  <c r="E411" i="15"/>
  <c r="F411" i="15" s="1"/>
  <c r="C411" i="15"/>
  <c r="E410" i="15"/>
  <c r="F410" i="15" s="1"/>
  <c r="C410" i="15"/>
  <c r="E409" i="15"/>
  <c r="F409" i="15" s="1"/>
  <c r="C409" i="15"/>
  <c r="E408" i="15"/>
  <c r="F408" i="15" s="1"/>
  <c r="C408" i="15"/>
  <c r="E407" i="15"/>
  <c r="F407" i="15" s="1"/>
  <c r="C407" i="15"/>
  <c r="E406" i="15"/>
  <c r="F406" i="15" s="1"/>
  <c r="C406" i="15"/>
  <c r="E405" i="15"/>
  <c r="F405" i="15" s="1"/>
  <c r="C405" i="15"/>
  <c r="E404" i="15"/>
  <c r="F404" i="15" s="1"/>
  <c r="C404" i="15"/>
  <c r="E403" i="15"/>
  <c r="F403" i="15" s="1"/>
  <c r="C403" i="15"/>
  <c r="E402" i="15"/>
  <c r="F402" i="15" s="1"/>
  <c r="C402" i="15"/>
  <c r="E401" i="15"/>
  <c r="F401" i="15" s="1"/>
  <c r="C401" i="15"/>
  <c r="E400" i="15"/>
  <c r="F400" i="15" s="1"/>
  <c r="C400" i="15"/>
  <c r="E399" i="15"/>
  <c r="F399" i="15" s="1"/>
  <c r="C399" i="15"/>
  <c r="M391" i="15"/>
  <c r="N391" i="15" s="1"/>
  <c r="K391" i="15"/>
  <c r="M390" i="15"/>
  <c r="N390" i="15" s="1"/>
  <c r="K390" i="15"/>
  <c r="M389" i="15"/>
  <c r="N389" i="15" s="1"/>
  <c r="K389" i="15"/>
  <c r="M388" i="15"/>
  <c r="N388" i="15" s="1"/>
  <c r="K388" i="15"/>
  <c r="M387" i="15"/>
  <c r="N387" i="15" s="1"/>
  <c r="K387" i="15"/>
  <c r="M386" i="15"/>
  <c r="N386" i="15" s="1"/>
  <c r="K386" i="15"/>
  <c r="M385" i="15"/>
  <c r="N385" i="15" s="1"/>
  <c r="K385" i="15"/>
  <c r="M384" i="15"/>
  <c r="N384" i="15" s="1"/>
  <c r="K384" i="15"/>
  <c r="M383" i="15"/>
  <c r="N383" i="15" s="1"/>
  <c r="K383" i="15"/>
  <c r="M382" i="15"/>
  <c r="N382" i="15" s="1"/>
  <c r="K382" i="15"/>
  <c r="M381" i="15"/>
  <c r="N381" i="15" s="1"/>
  <c r="K381" i="15"/>
  <c r="M380" i="15"/>
  <c r="N380" i="15" s="1"/>
  <c r="K380" i="15"/>
  <c r="M379" i="15"/>
  <c r="N379" i="15" s="1"/>
  <c r="K379" i="15"/>
  <c r="M378" i="15"/>
  <c r="N378" i="15" s="1"/>
  <c r="K378" i="15"/>
  <c r="M377" i="15"/>
  <c r="N377" i="15" s="1"/>
  <c r="K377" i="15"/>
  <c r="M376" i="15"/>
  <c r="N376" i="15" s="1"/>
  <c r="K376" i="15"/>
  <c r="M375" i="15"/>
  <c r="N375" i="15" s="1"/>
  <c r="K375" i="15"/>
  <c r="M374" i="15"/>
  <c r="N374" i="15" s="1"/>
  <c r="K374" i="15"/>
  <c r="M373" i="15"/>
  <c r="N373" i="15" s="1"/>
  <c r="K373" i="15"/>
  <c r="M372" i="15"/>
  <c r="N372" i="15" s="1"/>
  <c r="K372" i="15"/>
  <c r="M371" i="15"/>
  <c r="N371" i="15" s="1"/>
  <c r="K371" i="15"/>
  <c r="M370" i="15"/>
  <c r="N370" i="15" s="1"/>
  <c r="K370" i="15"/>
  <c r="M369" i="15"/>
  <c r="N369" i="15" s="1"/>
  <c r="K369" i="15"/>
  <c r="M368" i="15"/>
  <c r="N368" i="15" s="1"/>
  <c r="K368" i="15"/>
  <c r="M367" i="15"/>
  <c r="N367" i="15" s="1"/>
  <c r="K367" i="15"/>
  <c r="M366" i="15"/>
  <c r="N366" i="15" s="1"/>
  <c r="K366" i="15"/>
  <c r="M365" i="15"/>
  <c r="N365" i="15" s="1"/>
  <c r="K365" i="15"/>
  <c r="M364" i="15"/>
  <c r="N364" i="15" s="1"/>
  <c r="K364" i="15"/>
  <c r="M363" i="15"/>
  <c r="N363" i="15" s="1"/>
  <c r="K363" i="15"/>
  <c r="M362" i="15"/>
  <c r="N362" i="15" s="1"/>
  <c r="K362" i="15"/>
  <c r="M361" i="15"/>
  <c r="N361" i="15" s="1"/>
  <c r="K361" i="15"/>
  <c r="M360" i="15"/>
  <c r="N360" i="15" s="1"/>
  <c r="K360" i="15"/>
  <c r="M359" i="15"/>
  <c r="N359" i="15" s="1"/>
  <c r="K359" i="15"/>
  <c r="M358" i="15"/>
  <c r="N358" i="15" s="1"/>
  <c r="K358" i="15"/>
  <c r="M357" i="15"/>
  <c r="N357" i="15" s="1"/>
  <c r="K357" i="15"/>
  <c r="M356" i="15"/>
  <c r="N356" i="15" s="1"/>
  <c r="K356" i="15"/>
  <c r="E391" i="15"/>
  <c r="F391" i="15" s="1"/>
  <c r="C391" i="15"/>
  <c r="E390" i="15"/>
  <c r="F390" i="15" s="1"/>
  <c r="C390" i="15"/>
  <c r="E389" i="15"/>
  <c r="F389" i="15" s="1"/>
  <c r="C389" i="15"/>
  <c r="E388" i="15"/>
  <c r="F388" i="15" s="1"/>
  <c r="C388" i="15"/>
  <c r="E387" i="15"/>
  <c r="F387" i="15" s="1"/>
  <c r="C387" i="15"/>
  <c r="E386" i="15"/>
  <c r="F386" i="15" s="1"/>
  <c r="C386" i="15"/>
  <c r="E385" i="15"/>
  <c r="F385" i="15" s="1"/>
  <c r="C385" i="15"/>
  <c r="E384" i="15"/>
  <c r="F384" i="15" s="1"/>
  <c r="C384" i="15"/>
  <c r="E383" i="15"/>
  <c r="F383" i="15" s="1"/>
  <c r="C383" i="15"/>
  <c r="E382" i="15"/>
  <c r="F382" i="15" s="1"/>
  <c r="C382" i="15"/>
  <c r="E381" i="15"/>
  <c r="F381" i="15" s="1"/>
  <c r="C381" i="15"/>
  <c r="E380" i="15"/>
  <c r="F380" i="15" s="1"/>
  <c r="C380" i="15"/>
  <c r="E379" i="15"/>
  <c r="F379" i="15" s="1"/>
  <c r="C379" i="15"/>
  <c r="E378" i="15"/>
  <c r="F378" i="15" s="1"/>
  <c r="C378" i="15"/>
  <c r="E377" i="15"/>
  <c r="F377" i="15" s="1"/>
  <c r="C377" i="15"/>
  <c r="E376" i="15"/>
  <c r="F376" i="15" s="1"/>
  <c r="C376" i="15"/>
  <c r="E375" i="15"/>
  <c r="F375" i="15" s="1"/>
  <c r="C375" i="15"/>
  <c r="E374" i="15"/>
  <c r="F374" i="15" s="1"/>
  <c r="C374" i="15"/>
  <c r="E373" i="15"/>
  <c r="F373" i="15" s="1"/>
  <c r="C373" i="15"/>
  <c r="E372" i="15"/>
  <c r="F372" i="15" s="1"/>
  <c r="C372" i="15"/>
  <c r="E371" i="15"/>
  <c r="F371" i="15" s="1"/>
  <c r="C371" i="15"/>
  <c r="E370" i="15"/>
  <c r="F370" i="15" s="1"/>
  <c r="C370" i="15"/>
  <c r="E369" i="15"/>
  <c r="F369" i="15" s="1"/>
  <c r="C369" i="15"/>
  <c r="E368" i="15"/>
  <c r="F368" i="15" s="1"/>
  <c r="C368" i="15"/>
  <c r="E367" i="15"/>
  <c r="F367" i="15" s="1"/>
  <c r="C367" i="15"/>
  <c r="E366" i="15"/>
  <c r="F366" i="15" s="1"/>
  <c r="C366" i="15"/>
  <c r="E365" i="15"/>
  <c r="F365" i="15" s="1"/>
  <c r="C365" i="15"/>
  <c r="E364" i="15"/>
  <c r="F364" i="15" s="1"/>
  <c r="C364" i="15"/>
  <c r="E363" i="15"/>
  <c r="F363" i="15" s="1"/>
  <c r="C363" i="15"/>
  <c r="E362" i="15"/>
  <c r="F362" i="15" s="1"/>
  <c r="C362" i="15"/>
  <c r="E361" i="15"/>
  <c r="F361" i="15" s="1"/>
  <c r="C361" i="15"/>
  <c r="E360" i="15"/>
  <c r="F360" i="15" s="1"/>
  <c r="C360" i="15"/>
  <c r="E359" i="15"/>
  <c r="F359" i="15" s="1"/>
  <c r="C359" i="15"/>
  <c r="E358" i="15"/>
  <c r="F358" i="15" s="1"/>
  <c r="C358" i="15"/>
  <c r="E357" i="15"/>
  <c r="F357" i="15" s="1"/>
  <c r="C357" i="15"/>
  <c r="E356" i="15"/>
  <c r="F356" i="15" s="1"/>
  <c r="C356" i="15"/>
  <c r="M348" i="15"/>
  <c r="N348" i="15" s="1"/>
  <c r="K348" i="15"/>
  <c r="M347" i="15"/>
  <c r="N347" i="15" s="1"/>
  <c r="K347" i="15"/>
  <c r="M346" i="15"/>
  <c r="N346" i="15" s="1"/>
  <c r="K346" i="15"/>
  <c r="M345" i="15"/>
  <c r="N345" i="15" s="1"/>
  <c r="K345" i="15"/>
  <c r="M344" i="15"/>
  <c r="N344" i="15" s="1"/>
  <c r="K344" i="15"/>
  <c r="M343" i="15"/>
  <c r="N343" i="15" s="1"/>
  <c r="K343" i="15"/>
  <c r="M342" i="15"/>
  <c r="N342" i="15" s="1"/>
  <c r="K342" i="15"/>
  <c r="M341" i="15"/>
  <c r="N341" i="15" s="1"/>
  <c r="K341" i="15"/>
  <c r="M340" i="15"/>
  <c r="N340" i="15" s="1"/>
  <c r="K340" i="15"/>
  <c r="M339" i="15"/>
  <c r="N339" i="15" s="1"/>
  <c r="K339" i="15"/>
  <c r="M338" i="15"/>
  <c r="N338" i="15" s="1"/>
  <c r="K338" i="15"/>
  <c r="M337" i="15"/>
  <c r="N337" i="15" s="1"/>
  <c r="K337" i="15"/>
  <c r="M336" i="15"/>
  <c r="N336" i="15" s="1"/>
  <c r="K336" i="15"/>
  <c r="M335" i="15"/>
  <c r="N335" i="15" s="1"/>
  <c r="K335" i="15"/>
  <c r="M334" i="15"/>
  <c r="N334" i="15" s="1"/>
  <c r="K334" i="15"/>
  <c r="M333" i="15"/>
  <c r="N333" i="15" s="1"/>
  <c r="K333" i="15"/>
  <c r="M332" i="15"/>
  <c r="N332" i="15" s="1"/>
  <c r="K332" i="15"/>
  <c r="M331" i="15"/>
  <c r="N331" i="15" s="1"/>
  <c r="K331" i="15"/>
  <c r="M330" i="15"/>
  <c r="N330" i="15" s="1"/>
  <c r="K330" i="15"/>
  <c r="M329" i="15"/>
  <c r="N329" i="15" s="1"/>
  <c r="K329" i="15"/>
  <c r="M328" i="15"/>
  <c r="N328" i="15" s="1"/>
  <c r="K328" i="15"/>
  <c r="M327" i="15"/>
  <c r="N327" i="15" s="1"/>
  <c r="K327" i="15"/>
  <c r="M326" i="15"/>
  <c r="N326" i="15" s="1"/>
  <c r="K326" i="15"/>
  <c r="M325" i="15"/>
  <c r="N325" i="15" s="1"/>
  <c r="K325" i="15"/>
  <c r="M324" i="15"/>
  <c r="N324" i="15" s="1"/>
  <c r="K324" i="15"/>
  <c r="M323" i="15"/>
  <c r="N323" i="15" s="1"/>
  <c r="K323" i="15"/>
  <c r="M322" i="15"/>
  <c r="N322" i="15" s="1"/>
  <c r="K322" i="15"/>
  <c r="M321" i="15"/>
  <c r="N321" i="15" s="1"/>
  <c r="K321" i="15"/>
  <c r="M320" i="15"/>
  <c r="N320" i="15" s="1"/>
  <c r="K320" i="15"/>
  <c r="M319" i="15"/>
  <c r="N319" i="15" s="1"/>
  <c r="K319" i="15"/>
  <c r="M318" i="15"/>
  <c r="N318" i="15" s="1"/>
  <c r="K318" i="15"/>
  <c r="M317" i="15"/>
  <c r="N317" i="15" s="1"/>
  <c r="K317" i="15"/>
  <c r="M316" i="15"/>
  <c r="N316" i="15" s="1"/>
  <c r="K316" i="15"/>
  <c r="M315" i="15"/>
  <c r="N315" i="15" s="1"/>
  <c r="K315" i="15"/>
  <c r="M314" i="15"/>
  <c r="N314" i="15" s="1"/>
  <c r="K314" i="15"/>
  <c r="M313" i="15"/>
  <c r="N313" i="15" s="1"/>
  <c r="K313" i="15"/>
  <c r="E348" i="15"/>
  <c r="F348" i="15" s="1"/>
  <c r="C348" i="15"/>
  <c r="E347" i="15"/>
  <c r="F347" i="15" s="1"/>
  <c r="C347" i="15"/>
  <c r="E346" i="15"/>
  <c r="F346" i="15" s="1"/>
  <c r="C346" i="15"/>
  <c r="E345" i="15"/>
  <c r="F345" i="15" s="1"/>
  <c r="C345" i="15"/>
  <c r="E344" i="15"/>
  <c r="F344" i="15" s="1"/>
  <c r="C344" i="15"/>
  <c r="E343" i="15"/>
  <c r="F343" i="15" s="1"/>
  <c r="C343" i="15"/>
  <c r="E342" i="15"/>
  <c r="F342" i="15" s="1"/>
  <c r="C342" i="15"/>
  <c r="E341" i="15"/>
  <c r="F341" i="15" s="1"/>
  <c r="C341" i="15"/>
  <c r="E340" i="15"/>
  <c r="F340" i="15" s="1"/>
  <c r="C340" i="15"/>
  <c r="E339" i="15"/>
  <c r="F339" i="15" s="1"/>
  <c r="C339" i="15"/>
  <c r="E338" i="15"/>
  <c r="F338" i="15" s="1"/>
  <c r="C338" i="15"/>
  <c r="E337" i="15"/>
  <c r="F337" i="15" s="1"/>
  <c r="C337" i="15"/>
  <c r="E336" i="15"/>
  <c r="F336" i="15" s="1"/>
  <c r="C336" i="15"/>
  <c r="E335" i="15"/>
  <c r="F335" i="15" s="1"/>
  <c r="C335" i="15"/>
  <c r="E334" i="15"/>
  <c r="F334" i="15" s="1"/>
  <c r="C334" i="15"/>
  <c r="E333" i="15"/>
  <c r="F333" i="15" s="1"/>
  <c r="C333" i="15"/>
  <c r="E332" i="15"/>
  <c r="F332" i="15" s="1"/>
  <c r="C332" i="15"/>
  <c r="E331" i="15"/>
  <c r="F331" i="15" s="1"/>
  <c r="C331" i="15"/>
  <c r="E330" i="15"/>
  <c r="F330" i="15" s="1"/>
  <c r="C330" i="15"/>
  <c r="E329" i="15"/>
  <c r="F329" i="15" s="1"/>
  <c r="C329" i="15"/>
  <c r="E328" i="15"/>
  <c r="F328" i="15" s="1"/>
  <c r="C328" i="15"/>
  <c r="E327" i="15"/>
  <c r="F327" i="15" s="1"/>
  <c r="C327" i="15"/>
  <c r="E326" i="15"/>
  <c r="F326" i="15" s="1"/>
  <c r="C326" i="15"/>
  <c r="E325" i="15"/>
  <c r="F325" i="15" s="1"/>
  <c r="C325" i="15"/>
  <c r="E324" i="15"/>
  <c r="F324" i="15" s="1"/>
  <c r="C324" i="15"/>
  <c r="E323" i="15"/>
  <c r="F323" i="15" s="1"/>
  <c r="C323" i="15"/>
  <c r="E322" i="15"/>
  <c r="F322" i="15" s="1"/>
  <c r="C322" i="15"/>
  <c r="E321" i="15"/>
  <c r="F321" i="15" s="1"/>
  <c r="C321" i="15"/>
  <c r="E320" i="15"/>
  <c r="F320" i="15" s="1"/>
  <c r="C320" i="15"/>
  <c r="E319" i="15"/>
  <c r="F319" i="15" s="1"/>
  <c r="C319" i="15"/>
  <c r="E318" i="15"/>
  <c r="F318" i="15" s="1"/>
  <c r="C318" i="15"/>
  <c r="E317" i="15"/>
  <c r="F317" i="15" s="1"/>
  <c r="C317" i="15"/>
  <c r="E316" i="15"/>
  <c r="F316" i="15" s="1"/>
  <c r="C316" i="15"/>
  <c r="E315" i="15"/>
  <c r="F315" i="15" s="1"/>
  <c r="C315" i="15"/>
  <c r="E314" i="15"/>
  <c r="F314" i="15" s="1"/>
  <c r="C314" i="15"/>
  <c r="E313" i="15"/>
  <c r="F313" i="15" s="1"/>
  <c r="C313" i="15"/>
  <c r="M305" i="15"/>
  <c r="N305" i="15" s="1"/>
  <c r="K305" i="15"/>
  <c r="M304" i="15"/>
  <c r="N304" i="15" s="1"/>
  <c r="K304" i="15"/>
  <c r="M303" i="15"/>
  <c r="N303" i="15" s="1"/>
  <c r="K303" i="15"/>
  <c r="M302" i="15"/>
  <c r="N302" i="15" s="1"/>
  <c r="K302" i="15"/>
  <c r="M301" i="15"/>
  <c r="N301" i="15" s="1"/>
  <c r="K301" i="15"/>
  <c r="M300" i="15"/>
  <c r="N300" i="15" s="1"/>
  <c r="K300" i="15"/>
  <c r="M299" i="15"/>
  <c r="N299" i="15" s="1"/>
  <c r="K299" i="15"/>
  <c r="M298" i="15"/>
  <c r="N298" i="15" s="1"/>
  <c r="K298" i="15"/>
  <c r="M297" i="15"/>
  <c r="N297" i="15" s="1"/>
  <c r="K297" i="15"/>
  <c r="M296" i="15"/>
  <c r="N296" i="15" s="1"/>
  <c r="K296" i="15"/>
  <c r="M295" i="15"/>
  <c r="N295" i="15" s="1"/>
  <c r="K295" i="15"/>
  <c r="M294" i="15"/>
  <c r="N294" i="15" s="1"/>
  <c r="K294" i="15"/>
  <c r="M293" i="15"/>
  <c r="N293" i="15" s="1"/>
  <c r="K293" i="15"/>
  <c r="M292" i="15"/>
  <c r="N292" i="15" s="1"/>
  <c r="K292" i="15"/>
  <c r="M291" i="15"/>
  <c r="N291" i="15" s="1"/>
  <c r="K291" i="15"/>
  <c r="M290" i="15"/>
  <c r="N290" i="15" s="1"/>
  <c r="K290" i="15"/>
  <c r="M289" i="15"/>
  <c r="N289" i="15" s="1"/>
  <c r="K289" i="15"/>
  <c r="M288" i="15"/>
  <c r="N288" i="15" s="1"/>
  <c r="K288" i="15"/>
  <c r="M287" i="15"/>
  <c r="N287" i="15" s="1"/>
  <c r="K287" i="15"/>
  <c r="M286" i="15"/>
  <c r="N286" i="15" s="1"/>
  <c r="K286" i="15"/>
  <c r="M285" i="15"/>
  <c r="N285" i="15" s="1"/>
  <c r="K285" i="15"/>
  <c r="M284" i="15"/>
  <c r="N284" i="15" s="1"/>
  <c r="K284" i="15"/>
  <c r="M283" i="15"/>
  <c r="N283" i="15" s="1"/>
  <c r="K283" i="15"/>
  <c r="M282" i="15"/>
  <c r="N282" i="15" s="1"/>
  <c r="K282" i="15"/>
  <c r="M281" i="15"/>
  <c r="N281" i="15" s="1"/>
  <c r="K281" i="15"/>
  <c r="M280" i="15"/>
  <c r="N280" i="15" s="1"/>
  <c r="K280" i="15"/>
  <c r="M279" i="15"/>
  <c r="N279" i="15" s="1"/>
  <c r="K279" i="15"/>
  <c r="M278" i="15"/>
  <c r="N278" i="15" s="1"/>
  <c r="K278" i="15"/>
  <c r="M277" i="15"/>
  <c r="N277" i="15" s="1"/>
  <c r="K277" i="15"/>
  <c r="M276" i="15"/>
  <c r="N276" i="15" s="1"/>
  <c r="K276" i="15"/>
  <c r="M275" i="15"/>
  <c r="N275" i="15" s="1"/>
  <c r="K275" i="15"/>
  <c r="M274" i="15"/>
  <c r="N274" i="15" s="1"/>
  <c r="K274" i="15"/>
  <c r="M273" i="15"/>
  <c r="N273" i="15" s="1"/>
  <c r="K273" i="15"/>
  <c r="M272" i="15"/>
  <c r="N272" i="15" s="1"/>
  <c r="K272" i="15"/>
  <c r="M271" i="15"/>
  <c r="N271" i="15" s="1"/>
  <c r="K271" i="15"/>
  <c r="M270" i="15"/>
  <c r="N270" i="15" s="1"/>
  <c r="K270" i="15"/>
  <c r="E305" i="15"/>
  <c r="F305" i="15" s="1"/>
  <c r="C305" i="15"/>
  <c r="E304" i="15"/>
  <c r="F304" i="15" s="1"/>
  <c r="C304" i="15"/>
  <c r="E303" i="15"/>
  <c r="F303" i="15" s="1"/>
  <c r="C303" i="15"/>
  <c r="E302" i="15"/>
  <c r="F302" i="15" s="1"/>
  <c r="C302" i="15"/>
  <c r="E301" i="15"/>
  <c r="F301" i="15" s="1"/>
  <c r="C301" i="15"/>
  <c r="E300" i="15"/>
  <c r="F300" i="15" s="1"/>
  <c r="C300" i="15"/>
  <c r="E299" i="15"/>
  <c r="F299" i="15" s="1"/>
  <c r="C299" i="15"/>
  <c r="E298" i="15"/>
  <c r="F298" i="15" s="1"/>
  <c r="C298" i="15"/>
  <c r="E297" i="15"/>
  <c r="F297" i="15" s="1"/>
  <c r="C297" i="15"/>
  <c r="E296" i="15"/>
  <c r="F296" i="15" s="1"/>
  <c r="C296" i="15"/>
  <c r="E295" i="15"/>
  <c r="F295" i="15" s="1"/>
  <c r="C295" i="15"/>
  <c r="E294" i="15"/>
  <c r="F294" i="15" s="1"/>
  <c r="C294" i="15"/>
  <c r="E293" i="15"/>
  <c r="F293" i="15" s="1"/>
  <c r="C293" i="15"/>
  <c r="E292" i="15"/>
  <c r="F292" i="15" s="1"/>
  <c r="C292" i="15"/>
  <c r="E291" i="15"/>
  <c r="F291" i="15" s="1"/>
  <c r="C291" i="15"/>
  <c r="E290" i="15"/>
  <c r="F290" i="15" s="1"/>
  <c r="C290" i="15"/>
  <c r="E289" i="15"/>
  <c r="F289" i="15" s="1"/>
  <c r="C289" i="15"/>
  <c r="E288" i="15"/>
  <c r="F288" i="15" s="1"/>
  <c r="C288" i="15"/>
  <c r="E287" i="15"/>
  <c r="F287" i="15" s="1"/>
  <c r="C287" i="15"/>
  <c r="E286" i="15"/>
  <c r="F286" i="15" s="1"/>
  <c r="C286" i="15"/>
  <c r="E285" i="15"/>
  <c r="F285" i="15" s="1"/>
  <c r="C285" i="15"/>
  <c r="E284" i="15"/>
  <c r="F284" i="15" s="1"/>
  <c r="C284" i="15"/>
  <c r="E283" i="15"/>
  <c r="F283" i="15" s="1"/>
  <c r="C283" i="15"/>
  <c r="E282" i="15"/>
  <c r="F282" i="15" s="1"/>
  <c r="C282" i="15"/>
  <c r="E281" i="15"/>
  <c r="F281" i="15" s="1"/>
  <c r="C281" i="15"/>
  <c r="E280" i="15"/>
  <c r="F280" i="15" s="1"/>
  <c r="C280" i="15"/>
  <c r="E279" i="15"/>
  <c r="F279" i="15" s="1"/>
  <c r="C279" i="15"/>
  <c r="E278" i="15"/>
  <c r="F278" i="15" s="1"/>
  <c r="C278" i="15"/>
  <c r="E277" i="15"/>
  <c r="F277" i="15" s="1"/>
  <c r="C277" i="15"/>
  <c r="E276" i="15"/>
  <c r="F276" i="15" s="1"/>
  <c r="C276" i="15"/>
  <c r="E275" i="15"/>
  <c r="F275" i="15" s="1"/>
  <c r="C275" i="15"/>
  <c r="E274" i="15"/>
  <c r="F274" i="15" s="1"/>
  <c r="C274" i="15"/>
  <c r="E273" i="15"/>
  <c r="F273" i="15" s="1"/>
  <c r="C273" i="15"/>
  <c r="E272" i="15"/>
  <c r="F272" i="15" s="1"/>
  <c r="C272" i="15"/>
  <c r="E271" i="15"/>
  <c r="F271" i="15" s="1"/>
  <c r="C271" i="15"/>
  <c r="E270" i="15"/>
  <c r="F270" i="15" s="1"/>
  <c r="C270" i="15"/>
  <c r="M262" i="15"/>
  <c r="N262" i="15" s="1"/>
  <c r="K262" i="15"/>
  <c r="M261" i="15"/>
  <c r="N261" i="15" s="1"/>
  <c r="K261" i="15"/>
  <c r="M260" i="15"/>
  <c r="N260" i="15" s="1"/>
  <c r="K260" i="15"/>
  <c r="M259" i="15"/>
  <c r="N259" i="15" s="1"/>
  <c r="K259" i="15"/>
  <c r="M258" i="15"/>
  <c r="N258" i="15" s="1"/>
  <c r="K258" i="15"/>
  <c r="M257" i="15"/>
  <c r="N257" i="15" s="1"/>
  <c r="K257" i="15"/>
  <c r="M256" i="15"/>
  <c r="N256" i="15" s="1"/>
  <c r="K256" i="15"/>
  <c r="M255" i="15"/>
  <c r="N255" i="15" s="1"/>
  <c r="K255" i="15"/>
  <c r="M254" i="15"/>
  <c r="N254" i="15" s="1"/>
  <c r="K254" i="15"/>
  <c r="M253" i="15"/>
  <c r="N253" i="15" s="1"/>
  <c r="K253" i="15"/>
  <c r="M252" i="15"/>
  <c r="N252" i="15" s="1"/>
  <c r="K252" i="15"/>
  <c r="M251" i="15"/>
  <c r="N251" i="15" s="1"/>
  <c r="K251" i="15"/>
  <c r="M250" i="15"/>
  <c r="N250" i="15" s="1"/>
  <c r="K250" i="15"/>
  <c r="M249" i="15"/>
  <c r="N249" i="15" s="1"/>
  <c r="K249" i="15"/>
  <c r="M248" i="15"/>
  <c r="N248" i="15" s="1"/>
  <c r="K248" i="15"/>
  <c r="M247" i="15"/>
  <c r="N247" i="15" s="1"/>
  <c r="K247" i="15"/>
  <c r="M246" i="15"/>
  <c r="N246" i="15" s="1"/>
  <c r="K246" i="15"/>
  <c r="M245" i="15"/>
  <c r="N245" i="15" s="1"/>
  <c r="K245" i="15"/>
  <c r="M244" i="15"/>
  <c r="N244" i="15" s="1"/>
  <c r="K244" i="15"/>
  <c r="M243" i="15"/>
  <c r="N243" i="15" s="1"/>
  <c r="K243" i="15"/>
  <c r="M242" i="15"/>
  <c r="N242" i="15" s="1"/>
  <c r="K242" i="15"/>
  <c r="M241" i="15"/>
  <c r="N241" i="15" s="1"/>
  <c r="K241" i="15"/>
  <c r="M240" i="15"/>
  <c r="N240" i="15" s="1"/>
  <c r="K240" i="15"/>
  <c r="M239" i="15"/>
  <c r="N239" i="15" s="1"/>
  <c r="K239" i="15"/>
  <c r="M238" i="15"/>
  <c r="N238" i="15" s="1"/>
  <c r="K238" i="15"/>
  <c r="M237" i="15"/>
  <c r="N237" i="15" s="1"/>
  <c r="K237" i="15"/>
  <c r="M236" i="15"/>
  <c r="N236" i="15" s="1"/>
  <c r="K236" i="15"/>
  <c r="M235" i="15"/>
  <c r="N235" i="15" s="1"/>
  <c r="K235" i="15"/>
  <c r="M234" i="15"/>
  <c r="N234" i="15" s="1"/>
  <c r="K234" i="15"/>
  <c r="M233" i="15"/>
  <c r="N233" i="15" s="1"/>
  <c r="K233" i="15"/>
  <c r="M232" i="15"/>
  <c r="N232" i="15" s="1"/>
  <c r="K232" i="15"/>
  <c r="M231" i="15"/>
  <c r="N231" i="15" s="1"/>
  <c r="K231" i="15"/>
  <c r="M230" i="15"/>
  <c r="N230" i="15" s="1"/>
  <c r="K230" i="15"/>
  <c r="M229" i="15"/>
  <c r="N229" i="15" s="1"/>
  <c r="K229" i="15"/>
  <c r="M228" i="15"/>
  <c r="N228" i="15" s="1"/>
  <c r="K228" i="15"/>
  <c r="M227" i="15"/>
  <c r="N227" i="15" s="1"/>
  <c r="K227" i="15"/>
  <c r="E262" i="15"/>
  <c r="F262" i="15" s="1"/>
  <c r="C262" i="15"/>
  <c r="E261" i="15"/>
  <c r="F261" i="15" s="1"/>
  <c r="C261" i="15"/>
  <c r="E260" i="15"/>
  <c r="F260" i="15" s="1"/>
  <c r="C260" i="15"/>
  <c r="E259" i="15"/>
  <c r="F259" i="15" s="1"/>
  <c r="C259" i="15"/>
  <c r="E258" i="15"/>
  <c r="F258" i="15" s="1"/>
  <c r="C258" i="15"/>
  <c r="E257" i="15"/>
  <c r="F257" i="15" s="1"/>
  <c r="C257" i="15"/>
  <c r="E256" i="15"/>
  <c r="F256" i="15" s="1"/>
  <c r="C256" i="15"/>
  <c r="E255" i="15"/>
  <c r="F255" i="15" s="1"/>
  <c r="C255" i="15"/>
  <c r="E254" i="15"/>
  <c r="F254" i="15" s="1"/>
  <c r="C254" i="15"/>
  <c r="E253" i="15"/>
  <c r="F253" i="15" s="1"/>
  <c r="C253" i="15"/>
  <c r="E252" i="15"/>
  <c r="F252" i="15" s="1"/>
  <c r="C252" i="15"/>
  <c r="E251" i="15"/>
  <c r="F251" i="15" s="1"/>
  <c r="C251" i="15"/>
  <c r="E250" i="15"/>
  <c r="F250" i="15" s="1"/>
  <c r="C250" i="15"/>
  <c r="E249" i="15"/>
  <c r="F249" i="15" s="1"/>
  <c r="C249" i="15"/>
  <c r="E248" i="15"/>
  <c r="F248" i="15" s="1"/>
  <c r="C248" i="15"/>
  <c r="E247" i="15"/>
  <c r="F247" i="15" s="1"/>
  <c r="C247" i="15"/>
  <c r="E246" i="15"/>
  <c r="F246" i="15" s="1"/>
  <c r="C246" i="15"/>
  <c r="E245" i="15"/>
  <c r="F245" i="15" s="1"/>
  <c r="C245" i="15"/>
  <c r="E244" i="15"/>
  <c r="F244" i="15" s="1"/>
  <c r="C244" i="15"/>
  <c r="E243" i="15"/>
  <c r="F243" i="15" s="1"/>
  <c r="C243" i="15"/>
  <c r="E242" i="15"/>
  <c r="F242" i="15" s="1"/>
  <c r="C242" i="15"/>
  <c r="E241" i="15"/>
  <c r="F241" i="15" s="1"/>
  <c r="C241" i="15"/>
  <c r="E240" i="15"/>
  <c r="F240" i="15" s="1"/>
  <c r="C240" i="15"/>
  <c r="E239" i="15"/>
  <c r="F239" i="15" s="1"/>
  <c r="C239" i="15"/>
  <c r="E238" i="15"/>
  <c r="F238" i="15" s="1"/>
  <c r="C238" i="15"/>
  <c r="E237" i="15"/>
  <c r="F237" i="15" s="1"/>
  <c r="C237" i="15"/>
  <c r="E236" i="15"/>
  <c r="F236" i="15" s="1"/>
  <c r="C236" i="15"/>
  <c r="E235" i="15"/>
  <c r="F235" i="15" s="1"/>
  <c r="C235" i="15"/>
  <c r="E234" i="15"/>
  <c r="F234" i="15" s="1"/>
  <c r="C234" i="15"/>
  <c r="E233" i="15"/>
  <c r="F233" i="15" s="1"/>
  <c r="C233" i="15"/>
  <c r="E232" i="15"/>
  <c r="F232" i="15" s="1"/>
  <c r="C232" i="15"/>
  <c r="E231" i="15"/>
  <c r="F231" i="15" s="1"/>
  <c r="C231" i="15"/>
  <c r="E230" i="15"/>
  <c r="F230" i="15" s="1"/>
  <c r="C230" i="15"/>
  <c r="E229" i="15"/>
  <c r="F229" i="15" s="1"/>
  <c r="C229" i="15"/>
  <c r="E228" i="15"/>
  <c r="F228" i="15" s="1"/>
  <c r="C228" i="15"/>
  <c r="E227" i="15"/>
  <c r="F227" i="15" s="1"/>
  <c r="C227" i="15"/>
  <c r="M219" i="15"/>
  <c r="N219" i="15" s="1"/>
  <c r="K219" i="15"/>
  <c r="M218" i="15"/>
  <c r="N218" i="15" s="1"/>
  <c r="K218" i="15"/>
  <c r="M217" i="15"/>
  <c r="N217" i="15" s="1"/>
  <c r="K217" i="15"/>
  <c r="M216" i="15"/>
  <c r="N216" i="15" s="1"/>
  <c r="K216" i="15"/>
  <c r="M215" i="15"/>
  <c r="N215" i="15" s="1"/>
  <c r="K215" i="15"/>
  <c r="M214" i="15"/>
  <c r="N214" i="15" s="1"/>
  <c r="K214" i="15"/>
  <c r="M213" i="15"/>
  <c r="N213" i="15" s="1"/>
  <c r="K213" i="15"/>
  <c r="M212" i="15"/>
  <c r="N212" i="15" s="1"/>
  <c r="K212" i="15"/>
  <c r="M211" i="15"/>
  <c r="N211" i="15" s="1"/>
  <c r="K211" i="15"/>
  <c r="M210" i="15"/>
  <c r="N210" i="15" s="1"/>
  <c r="K210" i="15"/>
  <c r="M209" i="15"/>
  <c r="N209" i="15" s="1"/>
  <c r="K209" i="15"/>
  <c r="M208" i="15"/>
  <c r="N208" i="15" s="1"/>
  <c r="K208" i="15"/>
  <c r="M207" i="15"/>
  <c r="N207" i="15" s="1"/>
  <c r="K207" i="15"/>
  <c r="M206" i="15"/>
  <c r="N206" i="15" s="1"/>
  <c r="K206" i="15"/>
  <c r="M205" i="15"/>
  <c r="N205" i="15" s="1"/>
  <c r="K205" i="15"/>
  <c r="M204" i="15"/>
  <c r="N204" i="15" s="1"/>
  <c r="K204" i="15"/>
  <c r="M203" i="15"/>
  <c r="N203" i="15" s="1"/>
  <c r="K203" i="15"/>
  <c r="M202" i="15"/>
  <c r="N202" i="15" s="1"/>
  <c r="K202" i="15"/>
  <c r="M201" i="15"/>
  <c r="N201" i="15" s="1"/>
  <c r="K201" i="15"/>
  <c r="M200" i="15"/>
  <c r="N200" i="15" s="1"/>
  <c r="K200" i="15"/>
  <c r="M199" i="15"/>
  <c r="N199" i="15" s="1"/>
  <c r="K199" i="15"/>
  <c r="M198" i="15"/>
  <c r="N198" i="15" s="1"/>
  <c r="K198" i="15"/>
  <c r="M197" i="15"/>
  <c r="N197" i="15" s="1"/>
  <c r="K197" i="15"/>
  <c r="M196" i="15"/>
  <c r="N196" i="15" s="1"/>
  <c r="K196" i="15"/>
  <c r="M195" i="15"/>
  <c r="N195" i="15" s="1"/>
  <c r="K195" i="15"/>
  <c r="M194" i="15"/>
  <c r="N194" i="15" s="1"/>
  <c r="K194" i="15"/>
  <c r="M193" i="15"/>
  <c r="N193" i="15" s="1"/>
  <c r="K193" i="15"/>
  <c r="M192" i="15"/>
  <c r="N192" i="15" s="1"/>
  <c r="K192" i="15"/>
  <c r="M191" i="15"/>
  <c r="N191" i="15" s="1"/>
  <c r="K191" i="15"/>
  <c r="M190" i="15"/>
  <c r="N190" i="15" s="1"/>
  <c r="K190" i="15"/>
  <c r="M189" i="15"/>
  <c r="N189" i="15" s="1"/>
  <c r="K189" i="15"/>
  <c r="M188" i="15"/>
  <c r="N188" i="15" s="1"/>
  <c r="K188" i="15"/>
  <c r="M187" i="15"/>
  <c r="N187" i="15" s="1"/>
  <c r="K187" i="15"/>
  <c r="M186" i="15"/>
  <c r="N186" i="15" s="1"/>
  <c r="K186" i="15"/>
  <c r="M185" i="15"/>
  <c r="N185" i="15" s="1"/>
  <c r="K185" i="15"/>
  <c r="M184" i="15"/>
  <c r="N184" i="15" s="1"/>
  <c r="K184" i="15"/>
  <c r="E219" i="15"/>
  <c r="F219" i="15" s="1"/>
  <c r="C219" i="15"/>
  <c r="E218" i="15"/>
  <c r="F218" i="15" s="1"/>
  <c r="C218" i="15"/>
  <c r="E217" i="15"/>
  <c r="F217" i="15" s="1"/>
  <c r="C217" i="15"/>
  <c r="E216" i="15"/>
  <c r="F216" i="15" s="1"/>
  <c r="C216" i="15"/>
  <c r="E215" i="15"/>
  <c r="F215" i="15" s="1"/>
  <c r="C215" i="15"/>
  <c r="E214" i="15"/>
  <c r="F214" i="15" s="1"/>
  <c r="C214" i="15"/>
  <c r="E213" i="15"/>
  <c r="F213" i="15" s="1"/>
  <c r="C213" i="15"/>
  <c r="E212" i="15"/>
  <c r="F212" i="15" s="1"/>
  <c r="C212" i="15"/>
  <c r="E211" i="15"/>
  <c r="F211" i="15" s="1"/>
  <c r="C211" i="15"/>
  <c r="E210" i="15"/>
  <c r="F210" i="15" s="1"/>
  <c r="C210" i="15"/>
  <c r="E209" i="15"/>
  <c r="F209" i="15" s="1"/>
  <c r="C209" i="15"/>
  <c r="E208" i="15"/>
  <c r="F208" i="15" s="1"/>
  <c r="C208" i="15"/>
  <c r="E207" i="15"/>
  <c r="F207" i="15" s="1"/>
  <c r="C207" i="15"/>
  <c r="E206" i="15"/>
  <c r="F206" i="15" s="1"/>
  <c r="C206" i="15"/>
  <c r="E205" i="15"/>
  <c r="F205" i="15" s="1"/>
  <c r="C205" i="15"/>
  <c r="E204" i="15"/>
  <c r="F204" i="15" s="1"/>
  <c r="C204" i="15"/>
  <c r="E203" i="15"/>
  <c r="F203" i="15" s="1"/>
  <c r="C203" i="15"/>
  <c r="E202" i="15"/>
  <c r="F202" i="15" s="1"/>
  <c r="C202" i="15"/>
  <c r="E201" i="15"/>
  <c r="F201" i="15" s="1"/>
  <c r="C201" i="15"/>
  <c r="E200" i="15"/>
  <c r="F200" i="15" s="1"/>
  <c r="C200" i="15"/>
  <c r="E199" i="15"/>
  <c r="F199" i="15" s="1"/>
  <c r="C199" i="15"/>
  <c r="E198" i="15"/>
  <c r="F198" i="15" s="1"/>
  <c r="C198" i="15"/>
  <c r="E197" i="15"/>
  <c r="F197" i="15" s="1"/>
  <c r="C197" i="15"/>
  <c r="E196" i="15"/>
  <c r="F196" i="15" s="1"/>
  <c r="C196" i="15"/>
  <c r="E195" i="15"/>
  <c r="F195" i="15" s="1"/>
  <c r="C195" i="15"/>
  <c r="E194" i="15"/>
  <c r="F194" i="15" s="1"/>
  <c r="C194" i="15"/>
  <c r="E193" i="15"/>
  <c r="F193" i="15" s="1"/>
  <c r="C193" i="15"/>
  <c r="E192" i="15"/>
  <c r="F192" i="15" s="1"/>
  <c r="C192" i="15"/>
  <c r="E191" i="15"/>
  <c r="F191" i="15" s="1"/>
  <c r="C191" i="15"/>
  <c r="E190" i="15"/>
  <c r="F190" i="15" s="1"/>
  <c r="C190" i="15"/>
  <c r="E189" i="15"/>
  <c r="F189" i="15" s="1"/>
  <c r="C189" i="15"/>
  <c r="E188" i="15"/>
  <c r="F188" i="15" s="1"/>
  <c r="C188" i="15"/>
  <c r="E187" i="15"/>
  <c r="F187" i="15" s="1"/>
  <c r="C187" i="15"/>
  <c r="E186" i="15"/>
  <c r="F186" i="15" s="1"/>
  <c r="C186" i="15"/>
  <c r="E185" i="15"/>
  <c r="F185" i="15" s="1"/>
  <c r="C185" i="15"/>
  <c r="E184" i="15"/>
  <c r="F184" i="15" s="1"/>
  <c r="C184" i="15"/>
  <c r="M176" i="15"/>
  <c r="N176" i="15" s="1"/>
  <c r="K176" i="15"/>
  <c r="M175" i="15"/>
  <c r="N175" i="15" s="1"/>
  <c r="K175" i="15"/>
  <c r="M174" i="15"/>
  <c r="N174" i="15" s="1"/>
  <c r="K174" i="15"/>
  <c r="M173" i="15"/>
  <c r="N173" i="15" s="1"/>
  <c r="K173" i="15"/>
  <c r="M172" i="15"/>
  <c r="N172" i="15" s="1"/>
  <c r="K172" i="15"/>
  <c r="M171" i="15"/>
  <c r="N171" i="15" s="1"/>
  <c r="K171" i="15"/>
  <c r="M170" i="15"/>
  <c r="N170" i="15" s="1"/>
  <c r="K170" i="15"/>
  <c r="M169" i="15"/>
  <c r="N169" i="15" s="1"/>
  <c r="K169" i="15"/>
  <c r="M168" i="15"/>
  <c r="N168" i="15" s="1"/>
  <c r="K168" i="15"/>
  <c r="M167" i="15"/>
  <c r="N167" i="15" s="1"/>
  <c r="K167" i="15"/>
  <c r="M166" i="15"/>
  <c r="N166" i="15" s="1"/>
  <c r="K166" i="15"/>
  <c r="M165" i="15"/>
  <c r="N165" i="15" s="1"/>
  <c r="K165" i="15"/>
  <c r="M164" i="15"/>
  <c r="N164" i="15" s="1"/>
  <c r="K164" i="15"/>
  <c r="M163" i="15"/>
  <c r="N163" i="15" s="1"/>
  <c r="K163" i="15"/>
  <c r="M162" i="15"/>
  <c r="N162" i="15" s="1"/>
  <c r="K162" i="15"/>
  <c r="M161" i="15"/>
  <c r="N161" i="15" s="1"/>
  <c r="K161" i="15"/>
  <c r="M160" i="15"/>
  <c r="N160" i="15" s="1"/>
  <c r="K160" i="15"/>
  <c r="M159" i="15"/>
  <c r="N159" i="15" s="1"/>
  <c r="K159" i="15"/>
  <c r="M158" i="15"/>
  <c r="N158" i="15" s="1"/>
  <c r="K158" i="15"/>
  <c r="M157" i="15"/>
  <c r="N157" i="15" s="1"/>
  <c r="K157" i="15"/>
  <c r="M156" i="15"/>
  <c r="N156" i="15" s="1"/>
  <c r="K156" i="15"/>
  <c r="M155" i="15"/>
  <c r="N155" i="15" s="1"/>
  <c r="K155" i="15"/>
  <c r="M154" i="15"/>
  <c r="N154" i="15" s="1"/>
  <c r="K154" i="15"/>
  <c r="M153" i="15"/>
  <c r="N153" i="15" s="1"/>
  <c r="K153" i="15"/>
  <c r="M152" i="15"/>
  <c r="N152" i="15" s="1"/>
  <c r="K152" i="15"/>
  <c r="M151" i="15"/>
  <c r="N151" i="15" s="1"/>
  <c r="K151" i="15"/>
  <c r="M150" i="15"/>
  <c r="N150" i="15" s="1"/>
  <c r="K150" i="15"/>
  <c r="M149" i="15"/>
  <c r="N149" i="15" s="1"/>
  <c r="K149" i="15"/>
  <c r="M148" i="15"/>
  <c r="N148" i="15" s="1"/>
  <c r="K148" i="15"/>
  <c r="M147" i="15"/>
  <c r="N147" i="15" s="1"/>
  <c r="K147" i="15"/>
  <c r="M146" i="15"/>
  <c r="N146" i="15" s="1"/>
  <c r="K146" i="15"/>
  <c r="M145" i="15"/>
  <c r="N145" i="15" s="1"/>
  <c r="K145" i="15"/>
  <c r="M144" i="15"/>
  <c r="N144" i="15" s="1"/>
  <c r="K144" i="15"/>
  <c r="M143" i="15"/>
  <c r="N143" i="15" s="1"/>
  <c r="K143" i="15"/>
  <c r="M142" i="15"/>
  <c r="N142" i="15" s="1"/>
  <c r="K142" i="15"/>
  <c r="M141" i="15"/>
  <c r="N141" i="15" s="1"/>
  <c r="K141" i="15"/>
  <c r="E176" i="15"/>
  <c r="F176" i="15" s="1"/>
  <c r="C176" i="15"/>
  <c r="E175" i="15"/>
  <c r="F175" i="15" s="1"/>
  <c r="C175" i="15"/>
  <c r="E174" i="15"/>
  <c r="F174" i="15" s="1"/>
  <c r="C174" i="15"/>
  <c r="E173" i="15"/>
  <c r="F173" i="15" s="1"/>
  <c r="C173" i="15"/>
  <c r="E172" i="15"/>
  <c r="F172" i="15" s="1"/>
  <c r="C172" i="15"/>
  <c r="E171" i="15"/>
  <c r="F171" i="15" s="1"/>
  <c r="C171" i="15"/>
  <c r="E170" i="15"/>
  <c r="F170" i="15" s="1"/>
  <c r="C170" i="15"/>
  <c r="E169" i="15"/>
  <c r="F169" i="15" s="1"/>
  <c r="C169" i="15"/>
  <c r="E168" i="15"/>
  <c r="F168" i="15" s="1"/>
  <c r="C168" i="15"/>
  <c r="E167" i="15"/>
  <c r="F167" i="15" s="1"/>
  <c r="C167" i="15"/>
  <c r="E166" i="15"/>
  <c r="F166" i="15" s="1"/>
  <c r="C166" i="15"/>
  <c r="E165" i="15"/>
  <c r="F165" i="15" s="1"/>
  <c r="C165" i="15"/>
  <c r="E164" i="15"/>
  <c r="F164" i="15" s="1"/>
  <c r="C164" i="15"/>
  <c r="E163" i="15"/>
  <c r="F163" i="15" s="1"/>
  <c r="C163" i="15"/>
  <c r="E162" i="15"/>
  <c r="F162" i="15" s="1"/>
  <c r="C162" i="15"/>
  <c r="E161" i="15"/>
  <c r="F161" i="15" s="1"/>
  <c r="C161" i="15"/>
  <c r="E160" i="15"/>
  <c r="F160" i="15" s="1"/>
  <c r="C160" i="15"/>
  <c r="E159" i="15"/>
  <c r="F159" i="15" s="1"/>
  <c r="C159" i="15"/>
  <c r="E158" i="15"/>
  <c r="F158" i="15" s="1"/>
  <c r="C158" i="15"/>
  <c r="E157" i="15"/>
  <c r="F157" i="15" s="1"/>
  <c r="C157" i="15"/>
  <c r="E156" i="15"/>
  <c r="F156" i="15" s="1"/>
  <c r="C156" i="15"/>
  <c r="E155" i="15"/>
  <c r="F155" i="15" s="1"/>
  <c r="C155" i="15"/>
  <c r="E154" i="15"/>
  <c r="F154" i="15" s="1"/>
  <c r="C154" i="15"/>
  <c r="E153" i="15"/>
  <c r="F153" i="15" s="1"/>
  <c r="C153" i="15"/>
  <c r="E152" i="15"/>
  <c r="F152" i="15" s="1"/>
  <c r="C152" i="15"/>
  <c r="E151" i="15"/>
  <c r="F151" i="15" s="1"/>
  <c r="C151" i="15"/>
  <c r="E150" i="15"/>
  <c r="F150" i="15" s="1"/>
  <c r="C150" i="15"/>
  <c r="E149" i="15"/>
  <c r="F149" i="15" s="1"/>
  <c r="C149" i="15"/>
  <c r="E148" i="15"/>
  <c r="F148" i="15" s="1"/>
  <c r="C148" i="15"/>
  <c r="E147" i="15"/>
  <c r="F147" i="15" s="1"/>
  <c r="C147" i="15"/>
  <c r="E146" i="15"/>
  <c r="F146" i="15" s="1"/>
  <c r="C146" i="15"/>
  <c r="E145" i="15"/>
  <c r="F145" i="15" s="1"/>
  <c r="C145" i="15"/>
  <c r="E144" i="15"/>
  <c r="F144" i="15" s="1"/>
  <c r="C144" i="15"/>
  <c r="E143" i="15"/>
  <c r="F143" i="15" s="1"/>
  <c r="C143" i="15"/>
  <c r="E142" i="15"/>
  <c r="F142" i="15" s="1"/>
  <c r="C142" i="15"/>
  <c r="E141" i="15"/>
  <c r="F141" i="15" s="1"/>
  <c r="C141" i="15"/>
  <c r="M133" i="15"/>
  <c r="N133" i="15" s="1"/>
  <c r="K133" i="15"/>
  <c r="M132" i="15"/>
  <c r="N132" i="15" s="1"/>
  <c r="K132" i="15"/>
  <c r="M131" i="15"/>
  <c r="N131" i="15" s="1"/>
  <c r="K131" i="15"/>
  <c r="M130" i="15"/>
  <c r="N130" i="15" s="1"/>
  <c r="K130" i="15"/>
  <c r="M129" i="15"/>
  <c r="N129" i="15" s="1"/>
  <c r="K129" i="15"/>
  <c r="M128" i="15"/>
  <c r="N128" i="15" s="1"/>
  <c r="K128" i="15"/>
  <c r="M127" i="15"/>
  <c r="N127" i="15" s="1"/>
  <c r="K127" i="15"/>
  <c r="M126" i="15"/>
  <c r="N126" i="15" s="1"/>
  <c r="K126" i="15"/>
  <c r="M125" i="15"/>
  <c r="N125" i="15" s="1"/>
  <c r="K125" i="15"/>
  <c r="M124" i="15"/>
  <c r="N124" i="15" s="1"/>
  <c r="K124" i="15"/>
  <c r="M123" i="15"/>
  <c r="N123" i="15" s="1"/>
  <c r="K123" i="15"/>
  <c r="M122" i="15"/>
  <c r="N122" i="15" s="1"/>
  <c r="K122" i="15"/>
  <c r="M121" i="15"/>
  <c r="N121" i="15" s="1"/>
  <c r="K121" i="15"/>
  <c r="M120" i="15"/>
  <c r="N120" i="15" s="1"/>
  <c r="K120" i="15"/>
  <c r="M119" i="15"/>
  <c r="N119" i="15" s="1"/>
  <c r="K119" i="15"/>
  <c r="M118" i="15"/>
  <c r="N118" i="15" s="1"/>
  <c r="K118" i="15"/>
  <c r="M117" i="15"/>
  <c r="N117" i="15" s="1"/>
  <c r="K117" i="15"/>
  <c r="M116" i="15"/>
  <c r="N116" i="15" s="1"/>
  <c r="K116" i="15"/>
  <c r="M115" i="15"/>
  <c r="N115" i="15" s="1"/>
  <c r="K115" i="15"/>
  <c r="M114" i="15"/>
  <c r="N114" i="15" s="1"/>
  <c r="K114" i="15"/>
  <c r="M113" i="15"/>
  <c r="N113" i="15" s="1"/>
  <c r="K113" i="15"/>
  <c r="M112" i="15"/>
  <c r="N112" i="15" s="1"/>
  <c r="K112" i="15"/>
  <c r="M111" i="15"/>
  <c r="N111" i="15" s="1"/>
  <c r="K111" i="15"/>
  <c r="M110" i="15"/>
  <c r="N110" i="15" s="1"/>
  <c r="K110" i="15"/>
  <c r="M109" i="15"/>
  <c r="N109" i="15" s="1"/>
  <c r="K109" i="15"/>
  <c r="M108" i="15"/>
  <c r="N108" i="15" s="1"/>
  <c r="K108" i="15"/>
  <c r="M107" i="15"/>
  <c r="N107" i="15" s="1"/>
  <c r="K107" i="15"/>
  <c r="M106" i="15"/>
  <c r="N106" i="15" s="1"/>
  <c r="K106" i="15"/>
  <c r="M105" i="15"/>
  <c r="N105" i="15" s="1"/>
  <c r="K105" i="15"/>
  <c r="M104" i="15"/>
  <c r="N104" i="15" s="1"/>
  <c r="K104" i="15"/>
  <c r="M103" i="15"/>
  <c r="N103" i="15" s="1"/>
  <c r="K103" i="15"/>
  <c r="M102" i="15"/>
  <c r="N102" i="15" s="1"/>
  <c r="K102" i="15"/>
  <c r="M101" i="15"/>
  <c r="N101" i="15" s="1"/>
  <c r="K101" i="15"/>
  <c r="M100" i="15"/>
  <c r="N100" i="15" s="1"/>
  <c r="K100" i="15"/>
  <c r="M99" i="15"/>
  <c r="N99" i="15" s="1"/>
  <c r="K99" i="15"/>
  <c r="M98" i="15"/>
  <c r="N98" i="15" s="1"/>
  <c r="K98" i="15"/>
  <c r="E133" i="15"/>
  <c r="F133" i="15" s="1"/>
  <c r="C133" i="15"/>
  <c r="E132" i="15"/>
  <c r="F132" i="15" s="1"/>
  <c r="C132" i="15"/>
  <c r="E131" i="15"/>
  <c r="F131" i="15" s="1"/>
  <c r="C131" i="15"/>
  <c r="E130" i="15"/>
  <c r="F130" i="15" s="1"/>
  <c r="C130" i="15"/>
  <c r="E129" i="15"/>
  <c r="F129" i="15" s="1"/>
  <c r="C129" i="15"/>
  <c r="E128" i="15"/>
  <c r="F128" i="15" s="1"/>
  <c r="C128" i="15"/>
  <c r="E127" i="15"/>
  <c r="F127" i="15" s="1"/>
  <c r="C127" i="15"/>
  <c r="E126" i="15"/>
  <c r="F126" i="15" s="1"/>
  <c r="C126" i="15"/>
  <c r="E125" i="15"/>
  <c r="F125" i="15" s="1"/>
  <c r="C125" i="15"/>
  <c r="E124" i="15"/>
  <c r="F124" i="15" s="1"/>
  <c r="C124" i="15"/>
  <c r="E123" i="15"/>
  <c r="F123" i="15" s="1"/>
  <c r="C123" i="15"/>
  <c r="E122" i="15"/>
  <c r="F122" i="15" s="1"/>
  <c r="C122" i="15"/>
  <c r="E121" i="15"/>
  <c r="F121" i="15" s="1"/>
  <c r="C121" i="15"/>
  <c r="E120" i="15"/>
  <c r="F120" i="15" s="1"/>
  <c r="C120" i="15"/>
  <c r="E119" i="15"/>
  <c r="F119" i="15" s="1"/>
  <c r="C119" i="15"/>
  <c r="E118" i="15"/>
  <c r="F118" i="15" s="1"/>
  <c r="C118" i="15"/>
  <c r="E117" i="15"/>
  <c r="F117" i="15" s="1"/>
  <c r="C117" i="15"/>
  <c r="E116" i="15"/>
  <c r="F116" i="15" s="1"/>
  <c r="C116" i="15"/>
  <c r="E115" i="15"/>
  <c r="F115" i="15" s="1"/>
  <c r="C115" i="15"/>
  <c r="E114" i="15"/>
  <c r="F114" i="15" s="1"/>
  <c r="C114" i="15"/>
  <c r="E113" i="15"/>
  <c r="F113" i="15" s="1"/>
  <c r="C113" i="15"/>
  <c r="E112" i="15"/>
  <c r="F112" i="15" s="1"/>
  <c r="C112" i="15"/>
  <c r="E111" i="15"/>
  <c r="F111" i="15" s="1"/>
  <c r="C111" i="15"/>
  <c r="E110" i="15"/>
  <c r="F110" i="15" s="1"/>
  <c r="C110" i="15"/>
  <c r="E109" i="15"/>
  <c r="F109" i="15" s="1"/>
  <c r="C109" i="15"/>
  <c r="E108" i="15"/>
  <c r="F108" i="15" s="1"/>
  <c r="C108" i="15"/>
  <c r="E107" i="15"/>
  <c r="F107" i="15" s="1"/>
  <c r="C107" i="15"/>
  <c r="E106" i="15"/>
  <c r="F106" i="15" s="1"/>
  <c r="C106" i="15"/>
  <c r="E105" i="15"/>
  <c r="F105" i="15" s="1"/>
  <c r="C105" i="15"/>
  <c r="E104" i="15"/>
  <c r="F104" i="15" s="1"/>
  <c r="C104" i="15"/>
  <c r="E103" i="15"/>
  <c r="F103" i="15" s="1"/>
  <c r="C103" i="15"/>
  <c r="E102" i="15"/>
  <c r="F102" i="15" s="1"/>
  <c r="C102" i="15"/>
  <c r="E101" i="15"/>
  <c r="F101" i="15" s="1"/>
  <c r="C101" i="15"/>
  <c r="E100" i="15"/>
  <c r="F100" i="15" s="1"/>
  <c r="C100" i="15"/>
  <c r="E99" i="15"/>
  <c r="F99" i="15" s="1"/>
  <c r="C99" i="15"/>
  <c r="E98" i="15"/>
  <c r="F98" i="15" s="1"/>
  <c r="C98" i="15"/>
  <c r="M90" i="15"/>
  <c r="N90" i="15" s="1"/>
  <c r="K90" i="15"/>
  <c r="M89" i="15"/>
  <c r="N89" i="15" s="1"/>
  <c r="K89" i="15"/>
  <c r="M88" i="15"/>
  <c r="N88" i="15" s="1"/>
  <c r="K88" i="15"/>
  <c r="M87" i="15"/>
  <c r="N87" i="15" s="1"/>
  <c r="K87" i="15"/>
  <c r="M86" i="15"/>
  <c r="N86" i="15" s="1"/>
  <c r="K86" i="15"/>
  <c r="M85" i="15"/>
  <c r="N85" i="15" s="1"/>
  <c r="K85" i="15"/>
  <c r="M84" i="15"/>
  <c r="N84" i="15" s="1"/>
  <c r="K84" i="15"/>
  <c r="M83" i="15"/>
  <c r="N83" i="15" s="1"/>
  <c r="K83" i="15"/>
  <c r="M82" i="15"/>
  <c r="N82" i="15" s="1"/>
  <c r="K82" i="15"/>
  <c r="M81" i="15"/>
  <c r="N81" i="15" s="1"/>
  <c r="K81" i="15"/>
  <c r="M80" i="15"/>
  <c r="N80" i="15" s="1"/>
  <c r="K80" i="15"/>
  <c r="M79" i="15"/>
  <c r="N79" i="15" s="1"/>
  <c r="K79" i="15"/>
  <c r="M78" i="15"/>
  <c r="N78" i="15" s="1"/>
  <c r="K78" i="15"/>
  <c r="M77" i="15"/>
  <c r="N77" i="15" s="1"/>
  <c r="K77" i="15"/>
  <c r="M76" i="15"/>
  <c r="N76" i="15" s="1"/>
  <c r="K76" i="15"/>
  <c r="M75" i="15"/>
  <c r="N75" i="15" s="1"/>
  <c r="K75" i="15"/>
  <c r="M74" i="15"/>
  <c r="N74" i="15" s="1"/>
  <c r="K74" i="15"/>
  <c r="M73" i="15"/>
  <c r="N73" i="15" s="1"/>
  <c r="K73" i="15"/>
  <c r="M72" i="15"/>
  <c r="N72" i="15" s="1"/>
  <c r="K72" i="15"/>
  <c r="M71" i="15"/>
  <c r="N71" i="15" s="1"/>
  <c r="K71" i="15"/>
  <c r="M70" i="15"/>
  <c r="N70" i="15" s="1"/>
  <c r="K70" i="15"/>
  <c r="M69" i="15"/>
  <c r="N69" i="15" s="1"/>
  <c r="K69" i="15"/>
  <c r="M68" i="15"/>
  <c r="N68" i="15" s="1"/>
  <c r="K68" i="15"/>
  <c r="M67" i="15"/>
  <c r="N67" i="15" s="1"/>
  <c r="K67" i="15"/>
  <c r="M66" i="15"/>
  <c r="N66" i="15" s="1"/>
  <c r="K66" i="15"/>
  <c r="M65" i="15"/>
  <c r="N65" i="15" s="1"/>
  <c r="K65" i="15"/>
  <c r="M64" i="15"/>
  <c r="N64" i="15" s="1"/>
  <c r="K64" i="15"/>
  <c r="M63" i="15"/>
  <c r="N63" i="15" s="1"/>
  <c r="K63" i="15"/>
  <c r="M62" i="15"/>
  <c r="N62" i="15" s="1"/>
  <c r="K62" i="15"/>
  <c r="M61" i="15"/>
  <c r="N61" i="15" s="1"/>
  <c r="K61" i="15"/>
  <c r="M60" i="15"/>
  <c r="N60" i="15" s="1"/>
  <c r="K60" i="15"/>
  <c r="M59" i="15"/>
  <c r="N59" i="15" s="1"/>
  <c r="K59" i="15"/>
  <c r="M58" i="15"/>
  <c r="N58" i="15" s="1"/>
  <c r="K58" i="15"/>
  <c r="M57" i="15"/>
  <c r="N57" i="15" s="1"/>
  <c r="K57" i="15"/>
  <c r="M56" i="15"/>
  <c r="N56" i="15" s="1"/>
  <c r="K56" i="15"/>
  <c r="M55" i="15"/>
  <c r="N55" i="15" s="1"/>
  <c r="K55" i="15"/>
  <c r="E90" i="15"/>
  <c r="F90" i="15" s="1"/>
  <c r="C90" i="15"/>
  <c r="E89" i="15"/>
  <c r="F89" i="15" s="1"/>
  <c r="C89" i="15"/>
  <c r="E88" i="15"/>
  <c r="F88" i="15" s="1"/>
  <c r="C88" i="15"/>
  <c r="E87" i="15"/>
  <c r="F87" i="15" s="1"/>
  <c r="C87" i="15"/>
  <c r="E86" i="15"/>
  <c r="F86" i="15" s="1"/>
  <c r="C86" i="15"/>
  <c r="E85" i="15"/>
  <c r="F85" i="15" s="1"/>
  <c r="C85" i="15"/>
  <c r="E84" i="15"/>
  <c r="F84" i="15" s="1"/>
  <c r="C84" i="15"/>
  <c r="E83" i="15"/>
  <c r="F83" i="15" s="1"/>
  <c r="C83" i="15"/>
  <c r="E82" i="15"/>
  <c r="F82" i="15" s="1"/>
  <c r="C82" i="15"/>
  <c r="E81" i="15"/>
  <c r="F81" i="15" s="1"/>
  <c r="C81" i="15"/>
  <c r="E80" i="15"/>
  <c r="F80" i="15" s="1"/>
  <c r="C80" i="15"/>
  <c r="E79" i="15"/>
  <c r="F79" i="15" s="1"/>
  <c r="C79" i="15"/>
  <c r="E78" i="15"/>
  <c r="F78" i="15" s="1"/>
  <c r="C78" i="15"/>
  <c r="E77" i="15"/>
  <c r="F77" i="15" s="1"/>
  <c r="C77" i="15"/>
  <c r="E76" i="15"/>
  <c r="F76" i="15" s="1"/>
  <c r="C76" i="15"/>
  <c r="E75" i="15"/>
  <c r="F75" i="15" s="1"/>
  <c r="C75" i="15"/>
  <c r="E74" i="15"/>
  <c r="F74" i="15" s="1"/>
  <c r="C74" i="15"/>
  <c r="E73" i="15"/>
  <c r="F73" i="15" s="1"/>
  <c r="C73" i="15"/>
  <c r="E72" i="15"/>
  <c r="F72" i="15" s="1"/>
  <c r="C72" i="15"/>
  <c r="E71" i="15"/>
  <c r="F71" i="15" s="1"/>
  <c r="C71" i="15"/>
  <c r="E70" i="15"/>
  <c r="F70" i="15" s="1"/>
  <c r="C70" i="15"/>
  <c r="E69" i="15"/>
  <c r="F69" i="15" s="1"/>
  <c r="C69" i="15"/>
  <c r="E68" i="15"/>
  <c r="F68" i="15" s="1"/>
  <c r="C68" i="15"/>
  <c r="E67" i="15"/>
  <c r="F67" i="15" s="1"/>
  <c r="C67" i="15"/>
  <c r="E66" i="15"/>
  <c r="F66" i="15" s="1"/>
  <c r="C66" i="15"/>
  <c r="E65" i="15"/>
  <c r="F65" i="15" s="1"/>
  <c r="C65" i="15"/>
  <c r="E64" i="15"/>
  <c r="F64" i="15" s="1"/>
  <c r="C64" i="15"/>
  <c r="E63" i="15"/>
  <c r="F63" i="15" s="1"/>
  <c r="C63" i="15"/>
  <c r="E62" i="15"/>
  <c r="F62" i="15" s="1"/>
  <c r="C62" i="15"/>
  <c r="E61" i="15"/>
  <c r="F61" i="15" s="1"/>
  <c r="C61" i="15"/>
  <c r="E60" i="15"/>
  <c r="F60" i="15" s="1"/>
  <c r="C60" i="15"/>
  <c r="E59" i="15"/>
  <c r="F59" i="15" s="1"/>
  <c r="C59" i="15"/>
  <c r="E58" i="15"/>
  <c r="F58" i="15" s="1"/>
  <c r="C58" i="15"/>
  <c r="E57" i="15"/>
  <c r="F57" i="15" s="1"/>
  <c r="C57" i="15"/>
  <c r="E56" i="15"/>
  <c r="F56" i="15" s="1"/>
  <c r="C56" i="15"/>
  <c r="E55" i="15"/>
  <c r="F55" i="15" s="1"/>
  <c r="C55" i="15"/>
  <c r="C52" i="15"/>
  <c r="M47" i="15"/>
  <c r="N47" i="15" s="1"/>
  <c r="M46" i="15"/>
  <c r="N46" i="15" s="1"/>
  <c r="M45" i="15"/>
  <c r="N45" i="15" s="1"/>
  <c r="M44" i="15"/>
  <c r="N44" i="15" s="1"/>
  <c r="M43" i="15"/>
  <c r="N43" i="15" s="1"/>
  <c r="M42" i="15"/>
  <c r="N42" i="15" s="1"/>
  <c r="M41" i="15"/>
  <c r="N41" i="15" s="1"/>
  <c r="M40" i="15"/>
  <c r="N40" i="15" s="1"/>
  <c r="M39" i="15"/>
  <c r="N39" i="15" s="1"/>
  <c r="M38" i="15"/>
  <c r="N38" i="15" s="1"/>
  <c r="M37" i="15"/>
  <c r="N37" i="15" s="1"/>
  <c r="M36" i="15"/>
  <c r="N36" i="15" s="1"/>
  <c r="M35" i="15"/>
  <c r="N35" i="15" s="1"/>
  <c r="M34" i="15"/>
  <c r="N34" i="15" s="1"/>
  <c r="M33" i="15"/>
  <c r="N33" i="15" s="1"/>
  <c r="M32" i="15"/>
  <c r="N32" i="15" s="1"/>
  <c r="M31" i="15"/>
  <c r="N31" i="15" s="1"/>
  <c r="M30" i="15"/>
  <c r="N30" i="15" s="1"/>
  <c r="M29" i="15"/>
  <c r="N29" i="15" s="1"/>
  <c r="M28" i="15"/>
  <c r="N28" i="15" s="1"/>
  <c r="M27" i="15"/>
  <c r="N27" i="15" s="1"/>
  <c r="M26" i="15"/>
  <c r="N26" i="15" s="1"/>
  <c r="M25" i="15"/>
  <c r="N25" i="15" s="1"/>
  <c r="M24" i="15"/>
  <c r="N24" i="15" s="1"/>
  <c r="M23" i="15"/>
  <c r="N23" i="15" s="1"/>
  <c r="M22" i="15"/>
  <c r="N22" i="15" s="1"/>
  <c r="M21" i="15"/>
  <c r="N21" i="15" s="1"/>
  <c r="M20" i="15"/>
  <c r="N20" i="15" s="1"/>
  <c r="M19" i="15"/>
  <c r="N19" i="15" s="1"/>
  <c r="M18" i="15"/>
  <c r="N18" i="15" s="1"/>
  <c r="M17" i="15"/>
  <c r="N17" i="15" s="1"/>
  <c r="M16" i="15"/>
  <c r="N16" i="15" s="1"/>
  <c r="M15" i="15"/>
  <c r="N15" i="15" s="1"/>
  <c r="M14" i="15"/>
  <c r="N14" i="15" s="1"/>
  <c r="M13" i="15"/>
  <c r="N13" i="15" s="1"/>
  <c r="M12" i="15"/>
  <c r="N12" i="15" s="1"/>
  <c r="K47" i="15"/>
  <c r="K46" i="15"/>
  <c r="K45" i="15"/>
  <c r="K44" i="15"/>
  <c r="K43" i="15"/>
  <c r="K42" i="15"/>
  <c r="K41" i="15"/>
  <c r="K40" i="15"/>
  <c r="K39" i="15"/>
  <c r="K38" i="15"/>
  <c r="K37" i="15"/>
  <c r="K36" i="15"/>
  <c r="K35" i="15"/>
  <c r="K34" i="15"/>
  <c r="K33" i="15"/>
  <c r="K32" i="15"/>
  <c r="K31" i="15"/>
  <c r="K30" i="15"/>
  <c r="K29" i="15"/>
  <c r="K28" i="15"/>
  <c r="K27" i="15"/>
  <c r="K26" i="15"/>
  <c r="K25" i="15"/>
  <c r="K24" i="15"/>
  <c r="K23" i="15"/>
  <c r="K22" i="15"/>
  <c r="K21" i="15"/>
  <c r="K20" i="15"/>
  <c r="K19" i="15"/>
  <c r="K18" i="15"/>
  <c r="K17" i="15"/>
  <c r="K16" i="15"/>
  <c r="K15" i="15"/>
  <c r="K14" i="15"/>
  <c r="K13" i="15"/>
  <c r="K12" i="15"/>
  <c r="K9" i="15"/>
  <c r="N177" i="15" l="1"/>
  <c r="F220" i="15"/>
  <c r="N220" i="15"/>
  <c r="N263" i="15"/>
  <c r="F306" i="15"/>
  <c r="N306" i="15"/>
  <c r="F349" i="15"/>
  <c r="N349" i="15"/>
  <c r="F392" i="15"/>
  <c r="N392" i="15"/>
  <c r="F435" i="15"/>
  <c r="N435" i="15"/>
  <c r="F478" i="15"/>
  <c r="N478" i="15"/>
  <c r="F521" i="15"/>
  <c r="N521" i="15"/>
  <c r="F564" i="15"/>
  <c r="F91" i="15"/>
  <c r="F134" i="15"/>
  <c r="N91" i="15"/>
  <c r="N134" i="15"/>
  <c r="F177" i="15"/>
  <c r="N48" i="15"/>
  <c r="F263" i="15"/>
  <c r="C9" i="15" l="1"/>
  <c r="E47" i="15"/>
  <c r="F47" i="15" s="1"/>
  <c r="E46" i="15"/>
  <c r="F46" i="15" s="1"/>
  <c r="E45" i="15"/>
  <c r="F45" i="15" s="1"/>
  <c r="E44" i="15"/>
  <c r="F44" i="15" s="1"/>
  <c r="E43" i="15"/>
  <c r="F43" i="15" s="1"/>
  <c r="E42" i="15"/>
  <c r="F42" i="15" s="1"/>
  <c r="E41" i="15"/>
  <c r="F41" i="15" s="1"/>
  <c r="E40" i="15"/>
  <c r="F40" i="15" s="1"/>
  <c r="E39" i="15"/>
  <c r="F39" i="15" s="1"/>
  <c r="E38" i="15"/>
  <c r="F38" i="15" s="1"/>
  <c r="E37" i="15"/>
  <c r="F37" i="15" s="1"/>
  <c r="E36" i="15"/>
  <c r="F36" i="15" s="1"/>
  <c r="E35" i="15"/>
  <c r="F35" i="15" s="1"/>
  <c r="E34" i="15"/>
  <c r="F34" i="15" s="1"/>
  <c r="E33" i="15"/>
  <c r="F33" i="15" s="1"/>
  <c r="E32" i="15"/>
  <c r="F32" i="15" s="1"/>
  <c r="E31" i="15"/>
  <c r="F31" i="15" s="1"/>
  <c r="E30" i="15"/>
  <c r="F30" i="15" s="1"/>
  <c r="E29" i="15"/>
  <c r="F29" i="15" s="1"/>
  <c r="E28" i="15"/>
  <c r="F28" i="15" s="1"/>
  <c r="E27" i="15"/>
  <c r="F27" i="15" s="1"/>
  <c r="E26" i="15"/>
  <c r="F26" i="15" s="1"/>
  <c r="E25" i="15"/>
  <c r="F25" i="15" s="1"/>
  <c r="E24" i="15"/>
  <c r="F24" i="15" s="1"/>
  <c r="E23" i="15"/>
  <c r="F23" i="15" s="1"/>
  <c r="E22" i="15"/>
  <c r="F22" i="15" s="1"/>
  <c r="E21" i="15"/>
  <c r="F21" i="15" s="1"/>
  <c r="E20" i="15"/>
  <c r="F20" i="15" s="1"/>
  <c r="E19" i="15"/>
  <c r="F19" i="15" s="1"/>
  <c r="E18" i="15"/>
  <c r="F18" i="15" s="1"/>
  <c r="E17" i="15"/>
  <c r="F17" i="15" s="1"/>
  <c r="E16" i="15"/>
  <c r="F16" i="15" s="1"/>
  <c r="F15" i="15"/>
  <c r="F14"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F13" i="15"/>
  <c r="C13" i="15"/>
  <c r="C12" i="15"/>
  <c r="B29" i="5"/>
  <c r="C30" i="5"/>
  <c r="C53" i="5" l="1"/>
  <c r="B53" i="5" s="1"/>
  <c r="C52" i="5"/>
  <c r="B52" i="5" s="1"/>
  <c r="C51" i="5"/>
  <c r="B51" i="5" s="1"/>
  <c r="C50" i="5"/>
  <c r="B50" i="5" s="1"/>
  <c r="C49" i="5"/>
  <c r="B49" i="5" s="1"/>
  <c r="C48" i="5"/>
  <c r="B48" i="5" s="1"/>
  <c r="C47" i="5"/>
  <c r="B47" i="5" s="1"/>
  <c r="C46" i="5"/>
  <c r="B46" i="5" s="1"/>
  <c r="C45" i="5"/>
  <c r="B45" i="5" s="1"/>
  <c r="C44" i="5"/>
  <c r="B44" i="5" s="1"/>
  <c r="C43" i="5"/>
  <c r="B43" i="5" s="1"/>
  <c r="C42" i="5"/>
  <c r="B42" i="5" s="1"/>
  <c r="C41" i="5"/>
  <c r="B41" i="5" s="1"/>
  <c r="C40" i="5"/>
  <c r="C39" i="5"/>
  <c r="B39" i="5" s="1"/>
  <c r="C38" i="5"/>
  <c r="B38" i="5" s="1"/>
  <c r="C37" i="5"/>
  <c r="B37" i="5" s="1"/>
  <c r="C36" i="5"/>
  <c r="B36" i="5" s="1"/>
  <c r="C35" i="5"/>
  <c r="B35" i="5" s="1"/>
  <c r="C34" i="5"/>
  <c r="B34" i="5" s="1"/>
  <c r="C33" i="5"/>
  <c r="B33" i="5" s="1"/>
  <c r="B30" i="5"/>
  <c r="B40" i="5" l="1"/>
  <c r="S40" i="5"/>
  <c r="AB40" i="5" s="1"/>
  <c r="R33" i="5"/>
  <c r="R34" i="5"/>
  <c r="R35" i="5"/>
  <c r="R36" i="5"/>
  <c r="R37" i="5"/>
  <c r="R38" i="5"/>
  <c r="R40" i="5"/>
  <c r="R41" i="5"/>
  <c r="R42" i="5"/>
  <c r="R43" i="5"/>
  <c r="R44" i="5"/>
  <c r="R45" i="5"/>
  <c r="R46" i="5"/>
  <c r="R47" i="5"/>
  <c r="R48" i="5"/>
  <c r="R49" i="5"/>
  <c r="R50" i="5"/>
  <c r="R51" i="5"/>
  <c r="R52" i="5"/>
  <c r="R53" i="5"/>
  <c r="E53" i="5"/>
  <c r="E52" i="5"/>
  <c r="Q52" i="5" s="1"/>
  <c r="E51" i="5"/>
  <c r="Q51" i="5" s="1"/>
  <c r="E50" i="5"/>
  <c r="Q50" i="5" s="1"/>
  <c r="E49" i="5"/>
  <c r="Q49" i="5" s="1"/>
  <c r="E48" i="5"/>
  <c r="Q48" i="5" s="1"/>
  <c r="E47" i="5"/>
  <c r="Q47" i="5" s="1"/>
  <c r="E46" i="5"/>
  <c r="Q46" i="5" s="1"/>
  <c r="E45" i="5"/>
  <c r="Q45" i="5" s="1"/>
  <c r="E44" i="5"/>
  <c r="Q44" i="5" s="1"/>
  <c r="E43" i="5"/>
  <c r="Q43" i="5" s="1"/>
  <c r="E42" i="5"/>
  <c r="Q42" i="5" s="1"/>
  <c r="E41" i="5"/>
  <c r="Q41" i="5" s="1"/>
  <c r="E40" i="5"/>
  <c r="Q40" i="5" s="1"/>
  <c r="E39" i="5"/>
  <c r="Q39" i="5" s="1"/>
  <c r="E38" i="5"/>
  <c r="Q38" i="5" s="1"/>
  <c r="E37" i="5"/>
  <c r="Q37" i="5" s="1"/>
  <c r="E36" i="5"/>
  <c r="Q36" i="5" s="1"/>
  <c r="E35" i="5"/>
  <c r="Q35" i="5" s="1"/>
  <c r="E34" i="5"/>
  <c r="Q34" i="5" s="1"/>
  <c r="D131" i="3"/>
  <c r="D126" i="3"/>
  <c r="D121" i="3"/>
  <c r="D116" i="3"/>
  <c r="D111" i="3"/>
  <c r="D106" i="3"/>
  <c r="D101" i="3"/>
  <c r="D96" i="3"/>
  <c r="D91" i="3"/>
  <c r="D86" i="3"/>
  <c r="D81" i="3"/>
  <c r="D76" i="3"/>
  <c r="D71" i="3"/>
  <c r="D66" i="3"/>
  <c r="D61" i="3"/>
  <c r="D56" i="3"/>
  <c r="D51" i="3"/>
  <c r="D46" i="3"/>
  <c r="D41" i="3"/>
  <c r="D36" i="3"/>
  <c r="S33" i="5"/>
  <c r="AB33" i="5" s="1"/>
  <c r="S34" i="5"/>
  <c r="AB34" i="5" s="1"/>
  <c r="S35" i="5"/>
  <c r="AB35" i="5" s="1"/>
  <c r="S36" i="5"/>
  <c r="AB36" i="5" s="1"/>
  <c r="S37" i="5"/>
  <c r="AB37" i="5" s="1"/>
  <c r="S38" i="5"/>
  <c r="AB38" i="5" s="1"/>
  <c r="S39" i="5"/>
  <c r="AB39" i="5" s="1"/>
  <c r="S41" i="5"/>
  <c r="AB41" i="5" s="1"/>
  <c r="S44" i="5"/>
  <c r="AB44" i="5" s="1"/>
  <c r="S45" i="5"/>
  <c r="AB45" i="5" s="1"/>
  <c r="S46" i="5"/>
  <c r="AB46" i="5" s="1"/>
  <c r="S47" i="5"/>
  <c r="AB47" i="5" s="1"/>
  <c r="S48" i="5"/>
  <c r="AB48" i="5" s="1"/>
  <c r="S49" i="5"/>
  <c r="AB49" i="5" s="1"/>
  <c r="S50" i="5"/>
  <c r="AB50" i="5" s="1"/>
  <c r="S51" i="5"/>
  <c r="AB51" i="5" s="1"/>
  <c r="S52" i="5"/>
  <c r="AB52" i="5" s="1"/>
  <c r="T46" i="5" l="1"/>
  <c r="G37" i="5"/>
  <c r="W37" i="5" s="1"/>
  <c r="X37" i="5" s="1"/>
  <c r="G45" i="5"/>
  <c r="G53" i="5"/>
  <c r="G35" i="5"/>
  <c r="G43" i="5"/>
  <c r="W43" i="5" s="1"/>
  <c r="G51" i="5"/>
  <c r="W51" i="5" s="1"/>
  <c r="X51" i="5" s="1"/>
  <c r="Y51" i="5" s="1"/>
  <c r="G34" i="5"/>
  <c r="G42" i="5"/>
  <c r="W42" i="5" s="1"/>
  <c r="G50" i="5"/>
  <c r="W50" i="5" s="1"/>
  <c r="X50" i="5" s="1"/>
  <c r="Y50" i="5" s="1"/>
  <c r="U50" i="5" s="1"/>
  <c r="G41" i="5"/>
  <c r="W41" i="5" s="1"/>
  <c r="X41" i="5" s="1"/>
  <c r="Y41" i="5" s="1"/>
  <c r="G49" i="5"/>
  <c r="W49" i="5" s="1"/>
  <c r="X49" i="5" s="1"/>
  <c r="Y49" i="5" s="1"/>
  <c r="G40" i="5"/>
  <c r="W40" i="5" s="1"/>
  <c r="X40" i="5" s="1"/>
  <c r="Y40" i="5" s="1"/>
  <c r="U40" i="5" s="1"/>
  <c r="G48" i="5"/>
  <c r="W48" i="5" s="1"/>
  <c r="X48" i="5" s="1"/>
  <c r="Y48" i="5" s="1"/>
  <c r="G36" i="5"/>
  <c r="G39" i="5"/>
  <c r="W39" i="5" s="1"/>
  <c r="X39" i="5" s="1"/>
  <c r="Y39" i="5" s="1"/>
  <c r="U39" i="5" s="1"/>
  <c r="G47" i="5"/>
  <c r="W47" i="5" s="1"/>
  <c r="X47" i="5" s="1"/>
  <c r="Y47" i="5" s="1"/>
  <c r="G44" i="5"/>
  <c r="W44" i="5" s="1"/>
  <c r="X44" i="5" s="1"/>
  <c r="Y44" i="5" s="1"/>
  <c r="G52" i="5"/>
  <c r="W52" i="5" s="1"/>
  <c r="X52" i="5" s="1"/>
  <c r="Y52" i="5" s="1"/>
  <c r="Z52" i="5" s="1"/>
  <c r="AA52" i="5" s="1"/>
  <c r="G38" i="5"/>
  <c r="W38" i="5" s="1"/>
  <c r="X38" i="5" s="1"/>
  <c r="Y38" i="5" s="1"/>
  <c r="U38" i="5" s="1"/>
  <c r="G46" i="5"/>
  <c r="W46" i="5" s="1"/>
  <c r="X46" i="5" s="1"/>
  <c r="T52" i="5"/>
  <c r="T40" i="5"/>
  <c r="T49" i="5"/>
  <c r="T44" i="5"/>
  <c r="T36" i="5"/>
  <c r="T41" i="5"/>
  <c r="T38" i="5"/>
  <c r="T51" i="5"/>
  <c r="T45" i="5"/>
  <c r="T50" i="5"/>
  <c r="T35" i="5"/>
  <c r="T34" i="5"/>
  <c r="T47" i="5"/>
  <c r="T48" i="5"/>
  <c r="T39" i="5"/>
  <c r="D31" i="3"/>
  <c r="D26" i="3"/>
  <c r="D21" i="3"/>
  <c r="D16" i="3"/>
  <c r="D9" i="3"/>
  <c r="U51" i="5" l="1"/>
  <c r="V48" i="5"/>
  <c r="V40" i="5"/>
  <c r="V52" i="5"/>
  <c r="V47" i="5"/>
  <c r="V51" i="5"/>
  <c r="V44" i="5"/>
  <c r="V49" i="5"/>
  <c r="V39" i="5"/>
  <c r="V38" i="5"/>
  <c r="V41" i="5"/>
  <c r="V50" i="5"/>
  <c r="U41" i="5"/>
  <c r="U52" i="5"/>
  <c r="U49" i="5"/>
  <c r="U48" i="5"/>
  <c r="U47" i="5"/>
  <c r="U44" i="5"/>
  <c r="H46" i="5"/>
  <c r="H40" i="5"/>
  <c r="I40" i="5" s="1"/>
  <c r="J40" i="5" s="1"/>
  <c r="L40" i="5" s="1"/>
  <c r="H44" i="5"/>
  <c r="I44" i="5" s="1"/>
  <c r="J44" i="5" s="1"/>
  <c r="L44" i="5" s="1"/>
  <c r="H47" i="5"/>
  <c r="I47" i="5" s="1"/>
  <c r="J47" i="5" s="1"/>
  <c r="L47" i="5" s="1"/>
  <c r="H37" i="5"/>
  <c r="I37" i="5" s="1"/>
  <c r="J37" i="5" s="1"/>
  <c r="L37" i="5" s="1"/>
  <c r="H38" i="5"/>
  <c r="I38" i="5" s="1"/>
  <c r="J38" i="5" s="1"/>
  <c r="L38" i="5" s="1"/>
  <c r="H41" i="5"/>
  <c r="I41" i="5" s="1"/>
  <c r="J41" i="5" s="1"/>
  <c r="L41" i="5" s="1"/>
  <c r="H51" i="5"/>
  <c r="I51" i="5" s="1"/>
  <c r="J51" i="5" s="1"/>
  <c r="L51" i="5" s="1"/>
  <c r="H52" i="5"/>
  <c r="I52" i="5" s="1"/>
  <c r="J52" i="5" s="1"/>
  <c r="L52" i="5" s="1"/>
  <c r="H50" i="5"/>
  <c r="I50" i="5" s="1"/>
  <c r="J50" i="5" s="1"/>
  <c r="L50" i="5" s="1"/>
  <c r="H48" i="5"/>
  <c r="I48" i="5" s="1"/>
  <c r="J48" i="5" s="1"/>
  <c r="L48" i="5" s="1"/>
  <c r="H49" i="5"/>
  <c r="I49" i="5" s="1"/>
  <c r="J49" i="5" s="1"/>
  <c r="L49" i="5" s="1"/>
  <c r="H39" i="5"/>
  <c r="I39" i="5" s="1"/>
  <c r="J39" i="5" s="1"/>
  <c r="L39" i="5" s="1"/>
  <c r="Z41" i="5"/>
  <c r="AA41" i="5" s="1"/>
  <c r="Z50" i="5"/>
  <c r="AA50" i="5" s="1"/>
  <c r="Z48" i="5"/>
  <c r="AA48" i="5" s="1"/>
  <c r="Z47" i="5"/>
  <c r="AA47" i="5" s="1"/>
  <c r="Z39" i="5"/>
  <c r="AA39" i="5" s="1"/>
  <c r="Z51" i="5"/>
  <c r="AA51" i="5" s="1"/>
  <c r="Z44" i="5"/>
  <c r="AA44" i="5" s="1"/>
  <c r="H34" i="5"/>
  <c r="I34" i="5" s="1"/>
  <c r="J34" i="5" s="1"/>
  <c r="L34" i="5" s="1"/>
  <c r="W34" i="5"/>
  <c r="Z38" i="5"/>
  <c r="AA38" i="5" s="1"/>
  <c r="Z49" i="5"/>
  <c r="AA49" i="5" s="1"/>
  <c r="Z40" i="5"/>
  <c r="AA40" i="5" s="1"/>
  <c r="S43" i="5"/>
  <c r="AB43" i="5" s="1"/>
  <c r="X34" i="5" l="1"/>
  <c r="H42" i="5"/>
  <c r="I42" i="5" s="1"/>
  <c r="J42" i="5" s="1"/>
  <c r="L42" i="5" s="1"/>
  <c r="S42" i="5"/>
  <c r="AB42" i="5" s="1"/>
  <c r="H45" i="5"/>
  <c r="I45" i="5" s="1"/>
  <c r="W45" i="5"/>
  <c r="X45" i="5" s="1"/>
  <c r="Y45" i="5" s="1"/>
  <c r="V45" i="5" s="1"/>
  <c r="H35" i="5"/>
  <c r="I35" i="5" s="1"/>
  <c r="J35" i="5" s="1"/>
  <c r="L35" i="5" s="1"/>
  <c r="W35" i="5"/>
  <c r="X35" i="5" s="1"/>
  <c r="Y35" i="5" s="1"/>
  <c r="V35" i="5" s="1"/>
  <c r="H36" i="5"/>
  <c r="I36" i="5" s="1"/>
  <c r="J36" i="5" s="1"/>
  <c r="L36" i="5" s="1"/>
  <c r="W36" i="5"/>
  <c r="X36" i="5" s="1"/>
  <c r="Y36" i="5" s="1"/>
  <c r="V36" i="5" s="1"/>
  <c r="X43" i="5"/>
  <c r="Y43" i="5" s="1"/>
  <c r="T43" i="5"/>
  <c r="I46" i="5"/>
  <c r="J46" i="5" s="1"/>
  <c r="L46" i="5" s="1"/>
  <c r="Y37" i="5"/>
  <c r="T37" i="5"/>
  <c r="H43" i="5"/>
  <c r="I43" i="5" s="1"/>
  <c r="J43" i="5" s="1"/>
  <c r="L43" i="5" s="1"/>
  <c r="L60" i="5"/>
  <c r="J45" i="5" l="1"/>
  <c r="L45" i="5" s="1"/>
  <c r="U37" i="5"/>
  <c r="V37" i="5"/>
  <c r="U43" i="5"/>
  <c r="V43" i="5"/>
  <c r="Z35" i="5"/>
  <c r="AA35" i="5" s="1"/>
  <c r="U35" i="5"/>
  <c r="Z45" i="5"/>
  <c r="AA45" i="5" s="1"/>
  <c r="U45" i="5"/>
  <c r="Z36" i="5"/>
  <c r="AA36" i="5" s="1"/>
  <c r="U36" i="5"/>
  <c r="Y34" i="5"/>
  <c r="Y46" i="5"/>
  <c r="V46" i="5" s="1"/>
  <c r="Z43" i="5"/>
  <c r="AA43" i="5" s="1"/>
  <c r="Z37" i="5"/>
  <c r="AA37" i="5" s="1"/>
  <c r="T42" i="5"/>
  <c r="X42" i="5"/>
  <c r="Y42" i="5" s="1"/>
  <c r="R30" i="5"/>
  <c r="R31" i="5"/>
  <c r="R32" i="5"/>
  <c r="R29" i="5"/>
  <c r="U34" i="5" l="1"/>
  <c r="V34" i="5"/>
  <c r="U42" i="5"/>
  <c r="V42" i="5"/>
  <c r="Z46" i="5"/>
  <c r="AA46" i="5" s="1"/>
  <c r="U46" i="5"/>
  <c r="Z34" i="5"/>
  <c r="AA34" i="5" s="1"/>
  <c r="Z42" i="5"/>
  <c r="AA42" i="5" s="1"/>
  <c r="S30" i="5"/>
  <c r="AB30" i="5" s="1"/>
  <c r="S53" i="5" l="1"/>
  <c r="AB53" i="5" s="1"/>
  <c r="C32" i="5"/>
  <c r="C31" i="5"/>
  <c r="S31" i="5" l="1"/>
  <c r="AB31" i="5" s="1"/>
  <c r="S32" i="5"/>
  <c r="AB32" i="5" s="1"/>
  <c r="C21" i="5" l="1"/>
  <c r="AB54" i="5" l="1"/>
  <c r="P10" i="5" s="1"/>
  <c r="B32" i="5"/>
  <c r="B31" i="5"/>
  <c r="E32" i="5"/>
  <c r="Q32" i="5" s="1"/>
  <c r="E31" i="5"/>
  <c r="Q31" i="5" s="1"/>
  <c r="E30" i="5" l="1"/>
  <c r="Q30" i="5" s="1"/>
  <c r="Q53" i="5"/>
  <c r="E33" i="5"/>
  <c r="Q33" i="5" s="1"/>
  <c r="T32" i="5"/>
  <c r="G33" i="5"/>
  <c r="G32" i="5"/>
  <c r="H32" i="5" s="1"/>
  <c r="G31" i="5"/>
  <c r="H31" i="5" s="1"/>
  <c r="G30" i="5" l="1"/>
  <c r="W30" i="5" s="1"/>
  <c r="X30" i="5" s="1"/>
  <c r="Y30" i="5" s="1"/>
  <c r="T53" i="5"/>
  <c r="W33" i="5"/>
  <c r="X33" i="5" s="1"/>
  <c r="Y33" i="5" s="1"/>
  <c r="U33" i="5" s="1"/>
  <c r="H33" i="5"/>
  <c r="I33" i="5" s="1"/>
  <c r="J33" i="5" s="1"/>
  <c r="T33" i="5"/>
  <c r="H53" i="5"/>
  <c r="I53" i="5" s="1"/>
  <c r="J53" i="5" s="1"/>
  <c r="W53" i="5"/>
  <c r="T30" i="5"/>
  <c r="T31" i="5"/>
  <c r="I31" i="5"/>
  <c r="J31" i="5" s="1"/>
  <c r="W31" i="5"/>
  <c r="I32" i="5"/>
  <c r="J32" i="5" s="1"/>
  <c r="W32" i="5"/>
  <c r="B52" i="6"/>
  <c r="L33" i="5" l="1"/>
  <c r="V30" i="5"/>
  <c r="V33" i="5"/>
  <c r="H30" i="5"/>
  <c r="I30" i="5" s="1"/>
  <c r="J30" i="5" s="1"/>
  <c r="Z30" i="5"/>
  <c r="AA30" i="5" s="1"/>
  <c r="U30" i="5"/>
  <c r="Z33" i="5"/>
  <c r="AA33" i="5" s="1"/>
  <c r="X53" i="5"/>
  <c r="X32" i="5"/>
  <c r="X31" i="5"/>
  <c r="Y53" i="5" l="1"/>
  <c r="Y31" i="5"/>
  <c r="V31" i="5" s="1"/>
  <c r="Y32" i="5"/>
  <c r="V32" i="5" s="1"/>
  <c r="U53" i="5" l="1"/>
  <c r="V53" i="5"/>
  <c r="Z31" i="5"/>
  <c r="AA31" i="5" s="1"/>
  <c r="U31" i="5"/>
  <c r="Z32" i="5"/>
  <c r="AA32" i="5" s="1"/>
  <c r="U32" i="5"/>
  <c r="Z53" i="5"/>
  <c r="AA53" i="5" s="1"/>
  <c r="F8" i="15"/>
  <c r="E29" i="5" l="1"/>
  <c r="Q29" i="5" s="1"/>
  <c r="T29" i="5" s="1"/>
  <c r="T15" i="15"/>
  <c r="T14" i="15"/>
  <c r="T13" i="15"/>
  <c r="T12" i="15"/>
  <c r="T11" i="15"/>
  <c r="T10" i="15"/>
  <c r="T54" i="5" l="1"/>
  <c r="F48" i="15"/>
  <c r="G29" i="5" s="1"/>
  <c r="H29" i="5" l="1"/>
  <c r="I29" i="5" s="1"/>
  <c r="J29" i="5" s="1"/>
  <c r="W29" i="5"/>
  <c r="X29" i="5" s="1"/>
  <c r="Y29" i="5" s="1"/>
  <c r="Z29" i="5" s="1"/>
  <c r="L32" i="5"/>
  <c r="L53" i="5"/>
  <c r="L31" i="5"/>
  <c r="V29" i="5" l="1"/>
  <c r="U29" i="5"/>
  <c r="W54" i="5"/>
  <c r="L30" i="5"/>
  <c r="L29" i="5"/>
  <c r="V54" i="5" l="1"/>
  <c r="P12" i="5" s="1"/>
  <c r="X54" i="5"/>
  <c r="L54" i="5"/>
  <c r="U54" i="5" l="1"/>
  <c r="P11" i="5" s="1"/>
  <c r="Y54" i="5"/>
  <c r="AA29" i="5"/>
  <c r="L55" i="5"/>
  <c r="P16" i="5"/>
  <c r="P17" i="5" l="1"/>
  <c r="AA54" i="5"/>
  <c r="P14" i="5" s="1"/>
  <c r="P18" i="5" s="1"/>
  <c r="Z54" i="5"/>
  <c r="P8" i="5" s="1"/>
  <c r="P1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Zach Obert</author>
  </authors>
  <commentList>
    <comment ref="P23" authorId="0" shapeId="0" xr:uid="{9C57BE5A-C391-4309-B208-0134B56202E4}">
      <text>
        <r>
          <rPr>
            <b/>
            <sz val="9"/>
            <color indexed="81"/>
            <rFont val="Tahoma"/>
            <family val="2"/>
          </rPr>
          <t>Zach Obert:</t>
        </r>
        <r>
          <rPr>
            <sz val="9"/>
            <color indexed="81"/>
            <rFont val="Tahoma"/>
            <family val="2"/>
          </rPr>
          <t xml:space="preserve">
If hours over 8000, use CF = 1
If hours under 2000, use CF = 0
Otherwise use default sector CF</t>
        </r>
      </text>
    </comment>
    <comment ref="O28" authorId="0" shapeId="0" xr:uid="{5CDE1180-47C7-48CD-8F1A-0507EC9001F6}">
      <text>
        <r>
          <rPr>
            <b/>
            <sz val="9"/>
            <color indexed="81"/>
            <rFont val="Tahoma"/>
            <family val="2"/>
          </rPr>
          <t>Zach Obert:</t>
        </r>
        <r>
          <rPr>
            <sz val="9"/>
            <color indexed="81"/>
            <rFont val="Tahoma"/>
            <family val="2"/>
          </rPr>
          <t xml:space="preserve">
If hours for the space are &lt; 2000, sets CF to 0 (but can override if is close to 2000 hours), sets CF = 1 if hours are &gt;= 8000 hours, and uses default sector CF for everything inbetween.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Zach Obert</author>
  </authors>
  <commentList>
    <comment ref="E13" authorId="0" shapeId="0" xr:uid="{743E6673-9A82-497D-B3AC-2CBAD2CB584D}">
      <text>
        <r>
          <rPr>
            <sz val="9"/>
            <color indexed="81"/>
            <rFont val="Tahoma"/>
            <family val="2"/>
          </rPr>
          <t>If have separate PDF spec sheet for each fixture mark, insert here.
 If have common file with all spec sheets, insert above (F8:J11) instead.</t>
        </r>
      </text>
    </comment>
    <comment ref="F13" authorId="0" shapeId="0" xr:uid="{983A993E-DC10-4AFC-A823-68DFC15FC186}">
      <text>
        <r>
          <rPr>
            <sz val="9"/>
            <color indexed="81"/>
            <rFont val="Tahoma"/>
            <family val="2"/>
          </rPr>
          <t>If have separate PDF DLC or ENERGY STAR sheets for each fixture mark, insert here. 
If have common file with all spec sheets, insert above (F8:J11) instead.</t>
        </r>
      </text>
    </comment>
    <comment ref="G13" authorId="0" shapeId="0" xr:uid="{820026A8-C44E-4687-943E-CE7154E08424}">
      <text>
        <r>
          <rPr>
            <sz val="9"/>
            <color indexed="81"/>
            <rFont val="Tahoma"/>
            <family val="2"/>
          </rPr>
          <t>If have separate PDF invoices for each fixture mark, insert here. 
If have common file with all spec sheets, insert above (F8:J11) instead.</t>
        </r>
      </text>
    </comment>
  </commentList>
</comments>
</file>

<file path=xl/sharedStrings.xml><?xml version="1.0" encoding="utf-8"?>
<sst xmlns="http://schemas.openxmlformats.org/spreadsheetml/2006/main" count="1033" uniqueCount="388">
  <si>
    <t>Note: this workbook needs to be used in the full version of Excel. Some features won't work in Excel Online. Also, make sure that macros are enabled when you open this workbook (see 'Helpful Tips' tab for directions).</t>
  </si>
  <si>
    <t>Hide</t>
  </si>
  <si>
    <t>New Construction Interior Lighting Supplemental Workbook</t>
  </si>
  <si>
    <t>Program Implementer Check-list:</t>
  </si>
  <si>
    <t>Completed by:</t>
  </si>
  <si>
    <t>If other than Default HOU, note source</t>
  </si>
  <si>
    <t>Start Here:</t>
  </si>
  <si>
    <t xml:space="preserve">Do you have a completed As-built COMcheck using 2021 IECC or AHRAE 90.1-2019? </t>
  </si>
  <si>
    <t>Select Yes or No</t>
  </si>
  <si>
    <t>MMID 4948 (LPD) SPECTRUM entry:</t>
  </si>
  <si>
    <t>COMcheck is 2021 IECC and Reduced Lighting Power not selected</t>
  </si>
  <si>
    <t>Unit of Measure Answer</t>
  </si>
  <si>
    <t>net KWh reduced all areas</t>
  </si>
  <si>
    <r>
      <t>Signed off by a Professional  (COMcheck, Floorplan and/or Lighting Layout)</t>
    </r>
    <r>
      <rPr>
        <b/>
        <sz val="11"/>
        <color theme="1"/>
        <rFont val="Segoe UI"/>
        <family val="2"/>
      </rPr>
      <t xml:space="preserve"> -or- </t>
    </r>
    <r>
      <rPr>
        <sz val="11"/>
        <color theme="1"/>
        <rFont val="Segoe UI"/>
        <family val="2"/>
      </rPr>
      <t>QPLs provided for most fixtures installed</t>
    </r>
  </si>
  <si>
    <t>Units</t>
  </si>
  <si>
    <r>
      <rPr>
        <b/>
        <sz val="10"/>
        <color theme="1"/>
        <rFont val="Segoe UI"/>
        <family val="2"/>
      </rPr>
      <t xml:space="preserve">Complete all fields below along with corresponding tabs. </t>
    </r>
    <r>
      <rPr>
        <sz val="10"/>
        <color theme="1"/>
        <rFont val="Segoe UI"/>
        <family val="2"/>
      </rPr>
      <t>The incentive will be populated once all required information has been provided.</t>
    </r>
  </si>
  <si>
    <t>Measure Cost</t>
  </si>
  <si>
    <t>Confirm/Call-out/Note Source of Square Footage</t>
  </si>
  <si>
    <t>Customer:</t>
  </si>
  <si>
    <t>Summer kW Savings</t>
  </si>
  <si>
    <r>
      <t xml:space="preserve">Spot check top 3 qty of fixtures to ensure </t>
    </r>
    <r>
      <rPr>
        <b/>
        <sz val="11"/>
        <color theme="1"/>
        <rFont val="Segoe UI"/>
        <family val="2"/>
      </rPr>
      <t>quantity alignment</t>
    </r>
    <r>
      <rPr>
        <sz val="11"/>
        <color theme="1"/>
        <rFont val="Segoe UI"/>
        <family val="2"/>
      </rPr>
      <t>. 
"COMcheck v. Invoice / Fixt List v. Invoice"</t>
    </r>
  </si>
  <si>
    <t>Trade Ally/Installer:</t>
  </si>
  <si>
    <t>Winter kW Savings</t>
  </si>
  <si>
    <t>net savings all areas</t>
  </si>
  <si>
    <t>Best Contact for LPD Questions:</t>
  </si>
  <si>
    <t>Email:</t>
  </si>
  <si>
    <t>Phone:</t>
  </si>
  <si>
    <t>kWh Savings (1st Yr)</t>
  </si>
  <si>
    <r>
      <t xml:space="preserve">Spot check top 3 'total wattage of fixtures' (Col. E) to ensure </t>
    </r>
    <r>
      <rPr>
        <b/>
        <sz val="11"/>
        <color theme="1"/>
        <rFont val="Segoe UI"/>
        <family val="2"/>
      </rPr>
      <t>Wattage alignment</t>
    </r>
    <r>
      <rPr>
        <sz val="11"/>
        <color theme="1"/>
        <rFont val="Segoe UI"/>
        <family val="2"/>
      </rPr>
      <t>. "COMcheck v. Specs / Fixt List v. Specs"</t>
    </r>
  </si>
  <si>
    <t>Project Description:</t>
  </si>
  <si>
    <t>kWh Savings (Lifecycle)</t>
  </si>
  <si>
    <t>Project Completion Date:</t>
  </si>
  <si>
    <t>Confirm no Instant Retailer invoices/receipts</t>
  </si>
  <si>
    <t>Project Notes:</t>
  </si>
  <si>
    <t>Total Incentive</t>
  </si>
  <si>
    <t>net incentive all areas</t>
  </si>
  <si>
    <t>If assumed higher qty installed (due to discrepency) it's been noted</t>
  </si>
  <si>
    <t>If possible, sum measure cost and note "actual measure cost"</t>
  </si>
  <si>
    <t xml:space="preserve">I'm providing the required info via:  </t>
  </si>
  <si>
    <t>Choose from Drop-down</t>
  </si>
  <si>
    <t xml:space="preserve">Facility type: </t>
  </si>
  <si>
    <r>
      <t xml:space="preserve">Facility's Hours of Use (HOU)
</t>
    </r>
    <r>
      <rPr>
        <sz val="9"/>
        <rFont val="Segoe UI"/>
        <family val="2"/>
      </rPr>
      <t xml:space="preserve">Hours of use are used in LPD calculation. 
Enter Default Hours value from list below, 
or facility's actual hours. </t>
    </r>
  </si>
  <si>
    <t>Incentive $ / LC MMBTU:</t>
  </si>
  <si>
    <t>Default Facility Type</t>
  </si>
  <si>
    <t>HOU</t>
  </si>
  <si>
    <t>Default Summer CF</t>
  </si>
  <si>
    <t>Default Winter CF</t>
  </si>
  <si>
    <t>Provide AS BUILT:</t>
  </si>
  <si>
    <t>Possible ways to provide it:</t>
  </si>
  <si>
    <t>Project Size:</t>
  </si>
  <si>
    <t>Small (5 rows)</t>
  </si>
  <si>
    <t xml:space="preserve">Describe Hours of Use: </t>
  </si>
  <si>
    <t>Commercial</t>
  </si>
  <si>
    <t>Sq Ft</t>
  </si>
  <si>
    <t>COMcheck</t>
  </si>
  <si>
    <t>Layout</t>
  </si>
  <si>
    <t>Schedule</t>
  </si>
  <si>
    <t>Submittal</t>
  </si>
  <si>
    <t>Email</t>
  </si>
  <si>
    <t>QPL snip</t>
  </si>
  <si>
    <t>Ex.: Store M-F 9am-6pm, Office M-F 7am-5pm, Warehouse M-F 5am-9pm</t>
  </si>
  <si>
    <t>Industrial</t>
  </si>
  <si>
    <t xml:space="preserve">Wattage </t>
  </si>
  <si>
    <t>Agricultural</t>
  </si>
  <si>
    <t>Fixture list</t>
  </si>
  <si>
    <t>Schools &amp; Government</t>
  </si>
  <si>
    <t>Hours</t>
  </si>
  <si>
    <t>Pro Sign-off</t>
  </si>
  <si>
    <t>Enter Hours of Use in Column (B) below</t>
  </si>
  <si>
    <t>Invoice</t>
  </si>
  <si>
    <t>LPD Measure Summary</t>
  </si>
  <si>
    <t>(A)
Square Footage</t>
  </si>
  <si>
    <t>(B)
Annual
Hours of Use</t>
  </si>
  <si>
    <r>
      <t>(C)
Baseline
Watts/Ft</t>
    </r>
    <r>
      <rPr>
        <b/>
        <vertAlign val="superscript"/>
        <sz val="10"/>
        <color theme="0"/>
        <rFont val="Segoe UI"/>
        <family val="2"/>
      </rPr>
      <t>2</t>
    </r>
  </si>
  <si>
    <t>(D)
New System 
Installed Wattage</t>
  </si>
  <si>
    <r>
      <t>(E)
New System 
Installed Watts/Ft</t>
    </r>
    <r>
      <rPr>
        <b/>
        <vertAlign val="superscript"/>
        <sz val="10"/>
        <color theme="0"/>
        <rFont val="Segoe UI"/>
        <family val="2"/>
      </rPr>
      <t xml:space="preserve">2
</t>
    </r>
    <r>
      <rPr>
        <b/>
        <sz val="10"/>
        <color theme="0"/>
        <rFont val="Segoe UI"/>
        <family val="2"/>
      </rPr>
      <t>(D / A)</t>
    </r>
  </si>
  <si>
    <r>
      <t>(F)
Watts/Ft</t>
    </r>
    <r>
      <rPr>
        <b/>
        <vertAlign val="superscript"/>
        <sz val="10"/>
        <color theme="0"/>
        <rFont val="Segoe UI"/>
        <family val="2"/>
      </rPr>
      <t>2</t>
    </r>
    <r>
      <rPr>
        <b/>
        <sz val="10"/>
        <color theme="0"/>
        <rFont val="Segoe UI"/>
        <family val="2"/>
      </rPr>
      <t xml:space="preserve">
Reduced
(C - E)</t>
    </r>
  </si>
  <si>
    <t>(G)
KWh Reduced
(A x B x F / 1,000)</t>
  </si>
  <si>
    <t>(H)
Incentive Rate
($/kWh Reduced)</t>
  </si>
  <si>
    <t>(I)
Requested Incentive
(G x H)</t>
  </si>
  <si>
    <t>Analysis</t>
  </si>
  <si>
    <t>Actual Summer CF 
(edit if needed)</t>
  </si>
  <si>
    <t>Actual Winter CF 
(edit if needed)</t>
  </si>
  <si>
    <t>LPD Code
(W/ft2)</t>
  </si>
  <si>
    <t>sq ft</t>
  </si>
  <si>
    <t>Allowed Watts</t>
  </si>
  <si>
    <t>Summer kW
Savings</t>
  </si>
  <si>
    <t>Winter kW
Savings</t>
  </si>
  <si>
    <t>Installed System Wattage</t>
  </si>
  <si>
    <t>LPD Design W/ft^2</t>
  </si>
  <si>
    <t>W/ft^2 Reduced</t>
  </si>
  <si>
    <t>kWh Reduced</t>
  </si>
  <si>
    <t>Lifecycle
kWh Savings</t>
  </si>
  <si>
    <t>Area 1</t>
  </si>
  <si>
    <t>Area 2</t>
  </si>
  <si>
    <t>Area 3</t>
  </si>
  <si>
    <t>Area 4</t>
  </si>
  <si>
    <t>Area 5</t>
  </si>
  <si>
    <t>Area 6</t>
  </si>
  <si>
    <t>Area 7</t>
  </si>
  <si>
    <t>Area 8</t>
  </si>
  <si>
    <t>Area 9</t>
  </si>
  <si>
    <t>Area 10</t>
  </si>
  <si>
    <t>Area 11</t>
  </si>
  <si>
    <t>Area 12</t>
  </si>
  <si>
    <t>Area 13</t>
  </si>
  <si>
    <t>Area 14</t>
  </si>
  <si>
    <t>Area 15</t>
  </si>
  <si>
    <t>Area 16</t>
  </si>
  <si>
    <t>Area 17</t>
  </si>
  <si>
    <t>Area 18</t>
  </si>
  <si>
    <t>Area 19</t>
  </si>
  <si>
    <t>Area 20</t>
  </si>
  <si>
    <t>Area 21</t>
  </si>
  <si>
    <t>Area 22</t>
  </si>
  <si>
    <t>Area 23</t>
  </si>
  <si>
    <t>Area 24</t>
  </si>
  <si>
    <t>Area 25</t>
  </si>
  <si>
    <t>Total:</t>
  </si>
  <si>
    <t>Total Project</t>
  </si>
  <si>
    <t xml:space="preserve">Important 
Notes: </t>
  </si>
  <si>
    <t>The above calculation is an estimated incentive and is subject to review.  If discrepancies are discovered, Focus on Energy reserves the right to adjust the incentive.</t>
  </si>
  <si>
    <t>Industry Standard Cost</t>
  </si>
  <si>
    <t>The Incentive application and LPD workbook must be submitted within 60 days of project completion.  Both are required for incentive processing.</t>
  </si>
  <si>
    <t>Project Completion is considered occupancy date or final equipment installation date, whichever occurs later.</t>
  </si>
  <si>
    <t>Contact Focus on Energy at business@focusonenergy.com or 800.762.7077.</t>
  </si>
  <si>
    <t>Link to Focus on Energy Catalogs</t>
  </si>
  <si>
    <t>Last Revised:</t>
  </si>
  <si>
    <r>
      <t xml:space="preserve">For data provided via COMcheck report
</t>
    </r>
    <r>
      <rPr>
        <sz val="11"/>
        <rFont val="Segoe UI"/>
        <family val="2"/>
      </rPr>
      <t xml:space="preserve"> - Provide the </t>
    </r>
    <r>
      <rPr>
        <b/>
        <sz val="11"/>
        <rFont val="Segoe UI"/>
        <family val="2"/>
      </rPr>
      <t xml:space="preserve">As-Built </t>
    </r>
    <r>
      <rPr>
        <sz val="11"/>
        <rFont val="Segoe UI"/>
        <family val="2"/>
      </rPr>
      <t>COMcheck report
 - If COMcheck lists more than 25 Area Types, contact Focus on Energy for assistance (business@focusonenergy.com)
 - See Helpful Tips tab for directions on inserting files</t>
    </r>
  </si>
  <si>
    <t>Invoices to Support Fixtures Installed</t>
  </si>
  <si>
    <t xml:space="preserve"> - Include invoices for all interior fixtures installed (indicate any items 
   on invoice that are not part of the LPD offering)</t>
  </si>
  <si>
    <t xml:space="preserve"> - Provide itemized invoices showing quantity and make/model number
 - Include multiple files if appropriate</t>
  </si>
  <si>
    <t xml:space="preserve"> - Supply as separate document attachment(s) if file size is prohibitive</t>
  </si>
  <si>
    <t>Area 1:</t>
  </si>
  <si>
    <t>Total Sq. Ft:</t>
  </si>
  <si>
    <r>
      <t>Found on COMcheck as "Floor Area (ft</t>
    </r>
    <r>
      <rPr>
        <vertAlign val="superscript"/>
        <sz val="9"/>
        <rFont val="Segoe UI"/>
        <family val="2"/>
      </rPr>
      <t>2</t>
    </r>
    <r>
      <rPr>
        <sz val="9"/>
        <rFont val="Segoe UI"/>
        <family val="2"/>
      </rPr>
      <t>)"</t>
    </r>
  </si>
  <si>
    <t>Allowed Watts/ft2:</t>
  </si>
  <si>
    <r>
      <t>Found on COMcheck as "Allowed Watts / ft</t>
    </r>
    <r>
      <rPr>
        <vertAlign val="superscript"/>
        <sz val="9"/>
        <rFont val="Segoe UI"/>
        <family val="2"/>
      </rPr>
      <t>2</t>
    </r>
    <r>
      <rPr>
        <sz val="9"/>
        <rFont val="Segoe UI"/>
        <family val="2"/>
      </rPr>
      <t>"</t>
    </r>
  </si>
  <si>
    <t>Important Reminders for COMcheck Reports</t>
  </si>
  <si>
    <t>Total Allowed Watts:</t>
  </si>
  <si>
    <t>This will calculate</t>
  </si>
  <si>
    <t>Must use Energy Code "2021 IECC"</t>
  </si>
  <si>
    <t>New System Installed Watts:</t>
  </si>
  <si>
    <t xml:space="preserve">For Single Area Facility find on COMcheck as Total Proposed
Watts - For multi-area add all wattage installed in Area 1 </t>
  </si>
  <si>
    <t>Lines 15-134 used if multiple area types are listed on COMcheck, as indicated under "Area Category"</t>
  </si>
  <si>
    <t>Area 2:</t>
  </si>
  <si>
    <t>On COMcheck add all wattage installed in Area 2</t>
  </si>
  <si>
    <r>
      <rPr>
        <b/>
        <sz val="11"/>
        <rFont val="Segoe UI"/>
        <family val="2"/>
      </rPr>
      <t>Must report As-Built conditions</t>
    </r>
    <r>
      <rPr>
        <sz val="11"/>
        <rFont val="Segoe UI"/>
        <family val="2"/>
      </rPr>
      <t xml:space="preserve">
</t>
    </r>
    <r>
      <rPr>
        <sz val="10"/>
        <rFont val="Segoe UI"/>
        <family val="2"/>
      </rPr>
      <t>If the installed scope of work differs from the initial COMcheck report, a revised COMcheck is required.  If discrepancies are found in review (ex.: COMcheck report, invoicing, in-person inspection), assumptions of higher value installed will be made.</t>
    </r>
  </si>
  <si>
    <t>Area 3:</t>
  </si>
  <si>
    <t>On COMcheck add all wattage installed in Area 3</t>
  </si>
  <si>
    <t>Area 4:</t>
  </si>
  <si>
    <t>On COMcheck add all wattage installed in Area 4</t>
  </si>
  <si>
    <r>
      <rPr>
        <b/>
        <sz val="11"/>
        <color theme="5"/>
        <rFont val="Segoe UI"/>
        <family val="2"/>
      </rPr>
      <t>For Projects with Multiple Area Types listed on COMcheck</t>
    </r>
    <r>
      <rPr>
        <b/>
        <sz val="11"/>
        <rFont val="Segoe UI"/>
        <family val="2"/>
      </rPr>
      <t xml:space="preserve">
</t>
    </r>
    <r>
      <rPr>
        <sz val="10"/>
        <rFont val="Segoe UI"/>
        <family val="2"/>
      </rPr>
      <t>1. Follow example showing how to enter values
2. If COMcheck lists more than 25 Area Types, contact Focus on Energy for assistance (business@focusonenergy.com)</t>
    </r>
  </si>
  <si>
    <t>Area 5:</t>
  </si>
  <si>
    <t>On COMcheck add all wattage installed in Area 5</t>
  </si>
  <si>
    <t xml:space="preserve">Example: </t>
  </si>
  <si>
    <t>Area 6:</t>
  </si>
  <si>
    <t>On COMcheck add all wattage installed in Area 6</t>
  </si>
  <si>
    <t>Area 7:</t>
  </si>
  <si>
    <t>Sum: 18,654 + 584 = 19,148</t>
  </si>
  <si>
    <t>Sum: 6,194 + 60 = 6,254</t>
  </si>
  <si>
    <t>On COMcheck add all wattage installed in Area 7</t>
  </si>
  <si>
    <t>Area 8:</t>
  </si>
  <si>
    <t>On COMcheck add all wattage installed in Area 8</t>
  </si>
  <si>
    <t>Area 9:</t>
  </si>
  <si>
    <t>On COMcheck add all wattage installed in Area 9</t>
  </si>
  <si>
    <t>Area 10:</t>
  </si>
  <si>
    <t>On COMcheck add all wattage installed in Area 10</t>
  </si>
  <si>
    <t>Area 11:</t>
  </si>
  <si>
    <t>On COMcheck add all wattage installed in Area 11</t>
  </si>
  <si>
    <t>Area 12:</t>
  </si>
  <si>
    <t>On COMcheck add all wattage installed in Area 12</t>
  </si>
  <si>
    <t>Area 13:</t>
  </si>
  <si>
    <t>On COMcheck add all wattage installed in Area 13</t>
  </si>
  <si>
    <t>Area 14:</t>
  </si>
  <si>
    <t>On COMcheck add all wattage installed in Area 14</t>
  </si>
  <si>
    <t>Area 15:</t>
  </si>
  <si>
    <t>On COMcheck add all wattage installed in Area 15</t>
  </si>
  <si>
    <t>Area 16:</t>
  </si>
  <si>
    <t>On COMcheck add all wattage installed in Area 16</t>
  </si>
  <si>
    <t>Area 17:</t>
  </si>
  <si>
    <t>On COMcheck add all wattage installed in Area 17</t>
  </si>
  <si>
    <t>Area 18:</t>
  </si>
  <si>
    <t>On COMcheck add all wattage installed in Area 18</t>
  </si>
  <si>
    <t>Area 19:</t>
  </si>
  <si>
    <t>On COMcheck add all wattage installed in Area 19</t>
  </si>
  <si>
    <t>Area 20:</t>
  </si>
  <si>
    <t>On COMcheck add all wattage installed in Area 20</t>
  </si>
  <si>
    <t>Area 21:</t>
  </si>
  <si>
    <t>On COMcheck add all wattage installed in Area 21</t>
  </si>
  <si>
    <t>Area 22:</t>
  </si>
  <si>
    <t>On COMcheck add all wattage installed in Area 22</t>
  </si>
  <si>
    <t>Area 23:</t>
  </si>
  <si>
    <t>On COMcheck add all wattage installed in Area 23</t>
  </si>
  <si>
    <t>Area 24:</t>
  </si>
  <si>
    <t>On COMcheck add all wattage installed in Area 24</t>
  </si>
  <si>
    <t>Area 25:</t>
  </si>
  <si>
    <t>On COMcheck add all wattage installed in Area 25</t>
  </si>
  <si>
    <t>2021 IECC Lighting Power Density (LPD) Reference Table:</t>
  </si>
  <si>
    <t>LIGHTING POWER DENSITY (AREA METHOD) - 2021 IECC</t>
  </si>
  <si>
    <t>Insert pdf of As-Built COMcheck here:</t>
  </si>
  <si>
    <t>Automotive Facility</t>
  </si>
  <si>
    <t>Convention Center</t>
  </si>
  <si>
    <t>Court House</t>
  </si>
  <si>
    <t>Dining: Bar Lounge/Leisure</t>
  </si>
  <si>
    <t>Dining: Cafeteria/Fast Food</t>
  </si>
  <si>
    <t>Dining: Family</t>
  </si>
  <si>
    <t>Dormitory</t>
  </si>
  <si>
    <t>Exercise Center</t>
  </si>
  <si>
    <t>Fire Station</t>
  </si>
  <si>
    <t>Gymnasium</t>
  </si>
  <si>
    <t>Healthcare Clinic</t>
  </si>
  <si>
    <t>Hospital</t>
  </si>
  <si>
    <t>Hotel/Motel</t>
  </si>
  <si>
    <t>Library</t>
  </si>
  <si>
    <t>Insert pdf of fixture invoices here:</t>
  </si>
  <si>
    <t>Manufacturing Facility</t>
  </si>
  <si>
    <t>Motion Picture Theater</t>
  </si>
  <si>
    <t>Multifamily</t>
  </si>
  <si>
    <t>Museum</t>
  </si>
  <si>
    <t>Office</t>
  </si>
  <si>
    <t>Parking Garage</t>
  </si>
  <si>
    <t>Penitentiary</t>
  </si>
  <si>
    <t>Performing Arts Theater</t>
  </si>
  <si>
    <t>Police Station</t>
  </si>
  <si>
    <t>Post Office</t>
  </si>
  <si>
    <t>Religious Building</t>
  </si>
  <si>
    <t>Retail</t>
  </si>
  <si>
    <t>School/University</t>
  </si>
  <si>
    <t>Sports Arena</t>
  </si>
  <si>
    <t>Town Hall</t>
  </si>
  <si>
    <t>Transportation</t>
  </si>
  <si>
    <t>Warehouse</t>
  </si>
  <si>
    <t>Workshop</t>
  </si>
  <si>
    <r>
      <t xml:space="preserve">Documentation Showing As-Built Square Footage
</t>
    </r>
    <r>
      <rPr>
        <sz val="11"/>
        <rFont val="Segoe UI"/>
        <family val="2"/>
      </rPr>
      <t xml:space="preserve"> - Floorplan layout must include dimensions
 - Include multiple files if appropriate
 - Supply as separate document attachment(s) if file size is prohibitive
 - See Helpful Tips tab for help inserting files</t>
    </r>
  </si>
  <si>
    <t>Sq. Ft.</t>
  </si>
  <si>
    <t>Describe Area</t>
  </si>
  <si>
    <t>Insert floorplan PDF(s) here:</t>
  </si>
  <si>
    <t>Verified by floorplan layout</t>
  </si>
  <si>
    <t xml:space="preserve"> (ex.: Warehouse, Offices, etc.)</t>
  </si>
  <si>
    <r>
      <rPr>
        <b/>
        <sz val="11"/>
        <color theme="1"/>
        <rFont val="Segoe UI"/>
        <family val="2"/>
      </rPr>
      <t xml:space="preserve">For Projects with Multiple Area Use Types
</t>
    </r>
    <r>
      <rPr>
        <sz val="11"/>
        <color theme="1"/>
        <rFont val="Segoe UI"/>
        <family val="2"/>
      </rPr>
      <t xml:space="preserve">   Ex.: Warehouse (Area 1), Showroom (Area 2) and Offices (Area 3) within same facility
</t>
    </r>
  </si>
  <si>
    <t xml:space="preserve">1. Enter description of each Area
2. Combine all of facility's common Use Type Areas within one area calculation
       Example: Office spaces on Floor 1 (956 sq. ft.) + Floor 2 (5,110 sq. ft.) + Floor 3 
       (554 sq. ft.) = 6,620 sq. ft. for the "office" area type 
3. Be sure all area types are clearly marked on building layout pdf </t>
  </si>
  <si>
    <t>Example:</t>
  </si>
  <si>
    <t>Verified by pdf layout</t>
  </si>
  <si>
    <t xml:space="preserve"> (ex.: Warehouse, Offices, etc.):</t>
  </si>
  <si>
    <t>Manufacturing</t>
  </si>
  <si>
    <t>Offices on Floors 1, 2 &amp; 3</t>
  </si>
  <si>
    <t>Showroom</t>
  </si>
  <si>
    <t xml:space="preserve">List of ALL Interior fixtures installed, along with documentation of installed fixture wattage. </t>
  </si>
  <si>
    <t>-</t>
  </si>
  <si>
    <t xml:space="preserve">Acceptable forms of wattage documentation: </t>
  </si>
  <si>
    <t xml:space="preserve">ENERGY STAR or DLC SSL QPL listings and/or Manufacturer's specs.
</t>
  </si>
  <si>
    <t xml:space="preserve">Do not include Exterior fixtures, or emergency / exit lights.
</t>
  </si>
  <si>
    <t xml:space="preserve">For fixture wattage, enter wattage to 1 or 2 decimals, however it is shown on the spec sheet. </t>
  </si>
  <si>
    <t xml:space="preserve">All data should be per As-Built conditions. </t>
  </si>
  <si>
    <t>If discrepancies are found in review (fixtures listed, invoicing, in-person inspection), will use higher value.</t>
  </si>
  <si>
    <t>Insert shared spec sheet, DLC/ENERGY STAR, and Invoice PDFs here:</t>
  </si>
  <si>
    <t>Installed lamps purchased at participating instant discount retailers disqualify the LPD measure.</t>
  </si>
  <si>
    <t>See Helpful Tips tab for help inserting files</t>
  </si>
  <si>
    <t>Example</t>
  </si>
  <si>
    <t>Fixture Mark</t>
  </si>
  <si>
    <t>Fixture Name</t>
  </si>
  <si>
    <t>Fixture Watts</t>
  </si>
  <si>
    <t>Spec Sheet</t>
  </si>
  <si>
    <t>DLC or ENERGY STAR Listing (If Applicable)</t>
  </si>
  <si>
    <t>Total Fixture Count (All Spaces)</t>
  </si>
  <si>
    <t>Fixture
Name</t>
  </si>
  <si>
    <t>Fixture
Count</t>
  </si>
  <si>
    <t>HB</t>
  </si>
  <si>
    <t>Lithonia High Bay IBG 24000 LM SEF AFL</t>
  </si>
  <si>
    <t>SC</t>
  </si>
  <si>
    <t xml:space="preserve">Lithonia CLX L96 6000LM SEF RDL </t>
  </si>
  <si>
    <t xml:space="preserve"> </t>
  </si>
  <si>
    <t>LS4.64</t>
  </si>
  <si>
    <t>Lithonia Surface Mounted</t>
  </si>
  <si>
    <t>LS4.47</t>
  </si>
  <si>
    <t>LS4.5</t>
  </si>
  <si>
    <t>LSW4</t>
  </si>
  <si>
    <t>GE Wall Mounted</t>
  </si>
  <si>
    <t xml:space="preserve">List of ALL Interior fixtures (including quantity) in the area(s) where they were installed. </t>
  </si>
  <si>
    <t>Do not include Exterior fixtures, or emergency / exit lights.</t>
  </si>
  <si>
    <t>All data should be per As-Built conditions. If discrepancies are found in review (fixtures listed, invoicing, in-person inspection), will use higher value.</t>
  </si>
  <si>
    <t>Choose Area Type(s) best describing the use of space.</t>
  </si>
  <si>
    <t>If "Other-Identify" is chosen, note on Start Here! Tab in "Project Notes"- The LPD calculation/incentive will be calculated upon review.</t>
  </si>
  <si>
    <t>Type:</t>
  </si>
  <si>
    <t>W/sq ft</t>
  </si>
  <si>
    <r>
      <t xml:space="preserve">Total Watts 
</t>
    </r>
    <r>
      <rPr>
        <b/>
        <sz val="8"/>
        <color theme="0" tint="-0.34998626667073579"/>
        <rFont val="Segoe UI"/>
        <family val="2"/>
      </rPr>
      <t>(Fixt Count x Fixt Watts)</t>
    </r>
  </si>
  <si>
    <r>
      <t>Total Watts</t>
    </r>
    <r>
      <rPr>
        <b/>
        <sz val="8"/>
        <color theme="1"/>
        <rFont val="Segoe UI"/>
        <family val="2"/>
      </rPr>
      <t xml:space="preserve"> 
(Fixt Count x Fixt Watts)</t>
    </r>
  </si>
  <si>
    <t>Lithonia High Bay IBG 240000 LM SEF AFL</t>
  </si>
  <si>
    <t>Totals:</t>
  </si>
  <si>
    <t>K</t>
  </si>
  <si>
    <t>Helpful Tips</t>
  </si>
  <si>
    <t>How to Enable Macros</t>
  </si>
  <si>
    <t xml:space="preserve">1. When you open the workbook, look just above the formula bar for a yellow shaded row that looks like this: </t>
  </si>
  <si>
    <t>2. If this appears, click the "Enable Content" button</t>
  </si>
  <si>
    <t xml:space="preserve">3. Generally, should only have to do this the first time you open the workbook. If you download a new copy from </t>
  </si>
  <si>
    <t xml:space="preserve">    the Focus website or have additional staff access the workbook, will likely need to do this again. </t>
  </si>
  <si>
    <t>How to Embed (insert) a PDF File in an Excel Worksheet</t>
  </si>
  <si>
    <t>1)</t>
  </si>
  <si>
    <r>
      <t>1. Go to </t>
    </r>
    <r>
      <rPr>
        <b/>
        <sz val="10"/>
        <color rgb="FF202124"/>
        <rFont val="Segoe UI"/>
        <family val="2"/>
      </rPr>
      <t>Insert</t>
    </r>
    <r>
      <rPr>
        <sz val="10"/>
        <color rgb="FF202124"/>
        <rFont val="Segoe UI"/>
        <family val="2"/>
      </rPr>
      <t xml:space="preserve"> tab and click on the </t>
    </r>
    <r>
      <rPr>
        <b/>
        <sz val="10"/>
        <color rgb="FF202124"/>
        <rFont val="Segoe UI"/>
        <family val="2"/>
      </rPr>
      <t>Object</t>
    </r>
    <r>
      <rPr>
        <sz val="10"/>
        <color rgb="FF202124"/>
        <rFont val="Segoe UI"/>
        <family val="2"/>
      </rPr>
      <t xml:space="preserve"> icon in the Text group. ...</t>
    </r>
  </si>
  <si>
    <r>
      <t>2. In the Object dialog box, select the 'Create New' tab and the select 'Adobe Acrobat </t>
    </r>
    <r>
      <rPr>
        <b/>
        <sz val="10"/>
        <color rgb="FF202124"/>
        <rFont val="Segoe UI"/>
        <family val="2"/>
      </rPr>
      <t>Document</t>
    </r>
    <r>
      <rPr>
        <sz val="10"/>
        <color rgb="FF202124"/>
        <rFont val="Segoe UI"/>
        <family val="2"/>
      </rPr>
      <t>' from the list. ...</t>
    </r>
  </si>
  <si>
    <t>3. Check the option – 'Display as icon'.</t>
  </si>
  <si>
    <t xml:space="preserve">4. If desired, select "Change Icon" to modify the file name displayed (ex: Installation invoice, COMcheckv1, etc.).  </t>
  </si>
  <si>
    <t>5. Click OK.</t>
  </si>
  <si>
    <r>
      <t>6. Select the </t>
    </r>
    <r>
      <rPr>
        <b/>
        <sz val="10"/>
        <color rgb="FF202124"/>
        <rFont val="Segoe UI"/>
        <family val="2"/>
      </rPr>
      <t>PDF file</t>
    </r>
    <r>
      <rPr>
        <sz val="10"/>
        <color rgb="FF202124"/>
        <rFont val="Segoe UI"/>
        <family val="2"/>
      </rPr>
      <t> to </t>
    </r>
    <r>
      <rPr>
        <b/>
        <sz val="10"/>
        <color rgb="FF202124"/>
        <rFont val="Segoe UI"/>
        <family val="2"/>
      </rPr>
      <t>embed</t>
    </r>
    <r>
      <rPr>
        <sz val="10"/>
        <color rgb="FF202124"/>
        <rFont val="Segoe UI"/>
        <family val="2"/>
      </rPr>
      <t> and click on Open.</t>
    </r>
  </si>
  <si>
    <t>How to Unhide rows in an Excel Worksheet</t>
  </si>
  <si>
    <t>1. Select the row above, and row below the hidden rows</t>
  </si>
  <si>
    <r>
      <t xml:space="preserve">2. </t>
    </r>
    <r>
      <rPr>
        <b/>
        <sz val="10"/>
        <color rgb="FF202124"/>
        <rFont val="Segoe UI"/>
        <family val="2"/>
      </rPr>
      <t>Right click</t>
    </r>
    <r>
      <rPr>
        <sz val="10"/>
        <color rgb="FF202124"/>
        <rFont val="Segoe UI"/>
        <family val="2"/>
      </rPr>
      <t xml:space="preserve"> mouse button</t>
    </r>
  </si>
  <si>
    <t>2-4)</t>
  </si>
  <si>
    <r>
      <t xml:space="preserve">3. Select </t>
    </r>
    <r>
      <rPr>
        <b/>
        <sz val="10"/>
        <color rgb="FF202124"/>
        <rFont val="Segoe UI"/>
        <family val="2"/>
      </rPr>
      <t>Unhide</t>
    </r>
    <r>
      <rPr>
        <sz val="10"/>
        <color rgb="FF202124"/>
        <rFont val="Segoe UI"/>
        <family val="2"/>
      </rPr>
      <t xml:space="preserve"> from menu</t>
    </r>
  </si>
  <si>
    <t>How to quickly capture a screen shot/snip</t>
  </si>
  <si>
    <r>
      <t xml:space="preserve">1. On a Windows PC press &amp; hold </t>
    </r>
    <r>
      <rPr>
        <b/>
        <sz val="10"/>
        <color rgb="FF202124"/>
        <rFont val="Segoe UI"/>
        <family val="2"/>
      </rPr>
      <t>WINDOWS Key + Shift + S</t>
    </r>
  </si>
  <si>
    <t>5)</t>
  </si>
  <si>
    <r>
      <t xml:space="preserve">2. Screen will dim, then </t>
    </r>
    <r>
      <rPr>
        <b/>
        <sz val="10"/>
        <color rgb="FF202124"/>
        <rFont val="Segoe UI"/>
        <family val="2"/>
      </rPr>
      <t xml:space="preserve">drag mouse to marquee </t>
    </r>
    <r>
      <rPr>
        <sz val="10"/>
        <color rgb="FF202124"/>
        <rFont val="Segoe UI"/>
        <family val="2"/>
      </rPr>
      <t>around area you want captured</t>
    </r>
  </si>
  <si>
    <r>
      <t>3. Click on workbook, then</t>
    </r>
    <r>
      <rPr>
        <b/>
        <sz val="10"/>
        <color rgb="FF202124"/>
        <rFont val="Segoe UI"/>
        <family val="2"/>
      </rPr>
      <t xml:space="preserve"> Ctrl + V</t>
    </r>
    <r>
      <rPr>
        <sz val="10"/>
        <color rgb="FF202124"/>
        <rFont val="Segoe UI"/>
        <family val="2"/>
      </rPr>
      <t xml:space="preserve"> to Paste image</t>
    </r>
  </si>
  <si>
    <t>Version History</t>
  </si>
  <si>
    <t>Program Year</t>
  </si>
  <si>
    <t>Date of Revision</t>
  </si>
  <si>
    <t>Description of Changes</t>
  </si>
  <si>
    <t>Updated By:</t>
  </si>
  <si>
    <t>Initial version</t>
  </si>
  <si>
    <t>Added Tech Review calc, SPECTRUM entry, checklist. Fixed rounding errors. Added "area description" on individual files tab. Fixed protection to allow inserting pages</t>
  </si>
  <si>
    <t>Trish</t>
  </si>
  <si>
    <t>Corrected rounding issues on Start Here! Tab in columns J and H and R thru Y in savings table</t>
  </si>
  <si>
    <t>Melissa</t>
  </si>
  <si>
    <t>Changed algorithms in cells S4-S47 to reference only one cell for CF lookup. Also, removed colon (":") at the end of the facility type names (cells J14-J19) to aide proper lookup for CF</t>
  </si>
  <si>
    <t>Zishan</t>
  </si>
  <si>
    <t>Removed ROUNDDOWN function and added ROUND to cells H23-H27, J23-J27, R42-R47 and W42-W47 in "Start Here!" tab. Also added ROUND function to round allowed watts in "As-Built COMcheck" tab</t>
  </si>
  <si>
    <t>Added algorithm to correctly pull CF in O38</t>
  </si>
  <si>
    <t>Conditional format HOU on Start Here tab. Add LPD reference table on As-Built COMcheck tab. Add note about more than 5 area types on As-Built COMcheck tab. Formatted Indiv. Files Sq Ft by area to be reflected on Fixt List tab.</t>
  </si>
  <si>
    <t>Added 'qualify the project' section to Start here tab</t>
  </si>
  <si>
    <t>Added "Annual" to Hours of use in sds table. Revised formatting of lines on COMcheck tab, and added consistent verbiage to "more than 5 areas topic" on COMcheck tab. Updated the utility $/therm, #/kWh to 2019</t>
  </si>
  <si>
    <t xml:space="preserve">Corrected units for kWh (annual and lifecycle) on Start Here! tab summary table </t>
  </si>
  <si>
    <t>Todd</t>
  </si>
  <si>
    <t>Updated list of credentials for lighting designers</t>
  </si>
  <si>
    <t>Added lines back in that were inadvertently deleted from Fixt List Individual Files tab. Not considering this a revision</t>
  </si>
  <si>
    <t>Changed the workbook to make it compatible for NLC-NC</t>
  </si>
  <si>
    <t>Updated requirements from 2022 Lighting Catalog</t>
  </si>
  <si>
    <t>Made changes to accurately calculate the NLC measure cost based on NLC area factor.</t>
  </si>
  <si>
    <t>Removed the 'Get CF button' on the Start Here! tab and added a look up formula for populating the CF for kW savings</t>
  </si>
  <si>
    <t>Added conditional formatting to kW savings cell to be 'Red' if value = '0'. This will indicate that a CF Override value needs to be added</t>
  </si>
  <si>
    <t>Added error message if total incentive is greater than measure cost</t>
  </si>
  <si>
    <t>fixed G33 of Start Here tab, wasn't pulling correct cell</t>
  </si>
  <si>
    <t>Corrected formula errors on Start Here tab for C37-C57</t>
  </si>
  <si>
    <t xml:space="preserve">Update for 2023 (NLC savings factors), allow unique CF for each area, re-structure "Individual Files" tabs. </t>
  </si>
  <si>
    <t>Zach</t>
  </si>
  <si>
    <t>Updated LPD industry standard cost from $1.30 to $0.90/sq ft to match 2023 TRM.</t>
  </si>
  <si>
    <t xml:space="preserve">Add directions for "Show Macros" and to use in full version of Excel. Add conditional formatting to hide NLC inputs if "Have fixtures with NCL controls" on Start Here! = No. Add NLC Savings &amp; Incentive summary on "Start Here!" tab. </t>
  </si>
  <si>
    <t>Unlocked cells Z46:Z71 so actual costs can be entered; unlocked cell AA71 so Actual Costs can be selected if needed; updated password for 2024</t>
  </si>
  <si>
    <t>Updated calc to include Winter Peak kW Savings.  Summer CF values changed as well.</t>
  </si>
  <si>
    <t>Cory</t>
  </si>
  <si>
    <t>Updated calc to remove NLC pathway and reflect WI Code adoption of IECC 2021</t>
  </si>
  <si>
    <t>Type</t>
  </si>
  <si>
    <t>&lt;==The items in this list are named ComCheck</t>
  </si>
  <si>
    <t>To name the data cells, select them, click in the Name Box</t>
  </si>
  <si>
    <t>Individual Files</t>
  </si>
  <si>
    <t>Add more words to the list, and the list will expand to include them</t>
  </si>
  <si>
    <t>LIGHTING POWER DENSITY
(AREA METHOD)</t>
  </si>
  <si>
    <t>Space by Space Reference for Tech Review, not part of drop-down options</t>
  </si>
  <si>
    <t>Hours of Use</t>
  </si>
  <si>
    <t>Use Commercial Default 3,730</t>
  </si>
  <si>
    <t>Use Industrial Default 4,745</t>
  </si>
  <si>
    <t>Use Agricultural Default 4,698</t>
  </si>
  <si>
    <t>Use Schools &amp; Government Default 3,239</t>
  </si>
  <si>
    <t>Use Multifamily - Common Area Default 5,950</t>
  </si>
  <si>
    <t>Use Multifamily - In-unit Default 840</t>
  </si>
  <si>
    <t>n/a (Manual Entry)</t>
  </si>
  <si>
    <t>Row Size</t>
  </si>
  <si>
    <t>Large (25 rows)</t>
  </si>
  <si>
    <t>NLC details below no longer utilized.</t>
  </si>
  <si>
    <t>Updated to match approved workpaper W0288 on 11/30/22</t>
  </si>
  <si>
    <t>SFBASE</t>
  </si>
  <si>
    <t>SFEE</t>
  </si>
  <si>
    <t>kWhSAVED</t>
  </si>
  <si>
    <t>High Bay</t>
  </si>
  <si>
    <t>Spaces with Daylighting</t>
  </si>
  <si>
    <t>Non-High Bay</t>
  </si>
  <si>
    <t>New Construction LPD EUL:</t>
  </si>
  <si>
    <t>Per MMID 4948 (workpaper ID W0093)</t>
  </si>
  <si>
    <t>NLC For New Construction EUL:</t>
  </si>
  <si>
    <t>Per MMID 5233 (workpaper ID W0288)</t>
  </si>
  <si>
    <t>LPD Incentive Rate (MMID 4948):</t>
  </si>
  <si>
    <t>per kWh reduced</t>
  </si>
  <si>
    <t>NLC Incentive Rate (MMID 5233):</t>
  </si>
  <si>
    <t>Cost type used</t>
  </si>
  <si>
    <t>Industry Standard Cost ($/Sq Ft)</t>
  </si>
  <si>
    <t>Actual Cost</t>
  </si>
  <si>
    <t>from 2023 WI TRM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</si>
</sst>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lt;=9999999]###\-####;\(###\)\ ###\-####"/>
    <numFmt numFmtId="166" formatCode="#,##0.0000"/>
    <numFmt numFmtId="167" formatCode="#,##0.00000"/>
    <numFmt numFmtId="168" formatCode="0;\-0;;@"/>
    <numFmt numFmtId="169" formatCode="mm/dd/yy;@"/>
    <numFmt numFmtId="170" formatCode="&quot;$&quot;#,##0.00"/>
    <numFmt numFmtId="171" formatCode="_(&quot;$&quot;* #,##0.000_);_(&quot;$&quot;* \(#,##0.000\);_(&quot;$&quot;* &quot;-&quot;??_);_(@_)"/>
  </numFmts>
  <fonts count="68">
    <font>
      <sz val="11"/>
      <color theme="1"/>
      <name val="Calibri"/>
      <family val="2"/>
      <scheme val="minor"/>
    </font>
    <font>
      <sz val="11"/>
      <color theme="1"/>
      <name val="Calibri"/>
      <family val="2"/>
      <scheme val="minor"/>
    </font>
    <font>
      <sz val="11"/>
      <name val="Calibri"/>
      <family val="2"/>
    </font>
    <font>
      <u/>
      <sz val="11"/>
      <color indexed="12"/>
      <name val="Calibri"/>
      <family val="2"/>
      <scheme val="minor"/>
    </font>
    <font>
      <b/>
      <sz val="11"/>
      <color theme="1"/>
      <name val="Calibri"/>
      <family val="2"/>
      <scheme val="minor"/>
    </font>
    <font>
      <sz val="10"/>
      <color theme="1"/>
      <name val="Segoe UI"/>
      <family val="2"/>
    </font>
    <font>
      <b/>
      <sz val="10"/>
      <name val="Segoe UI"/>
      <family val="2"/>
    </font>
    <font>
      <b/>
      <sz val="14"/>
      <color theme="1"/>
      <name val="Segoe UI"/>
      <family val="2"/>
    </font>
    <font>
      <sz val="11"/>
      <color theme="1"/>
      <name val="Segoe UI"/>
      <family val="2"/>
    </font>
    <font>
      <b/>
      <sz val="11"/>
      <color theme="1"/>
      <name val="Segoe UI"/>
      <family val="2"/>
    </font>
    <font>
      <b/>
      <sz val="10"/>
      <color theme="1"/>
      <name val="Segoe UI"/>
      <family val="2"/>
    </font>
    <font>
      <sz val="10"/>
      <name val="Segoe UI"/>
      <family val="2"/>
    </font>
    <font>
      <b/>
      <sz val="11"/>
      <color rgb="FF0070C0"/>
      <name val="Segoe UI"/>
      <family val="2"/>
    </font>
    <font>
      <sz val="9"/>
      <color theme="1"/>
      <name val="Segoe UI"/>
      <family val="2"/>
    </font>
    <font>
      <b/>
      <u/>
      <sz val="11"/>
      <color theme="1"/>
      <name val="Segoe UI"/>
      <family val="2"/>
    </font>
    <font>
      <b/>
      <sz val="11"/>
      <color theme="0" tint="-0.34998626667073579"/>
      <name val="Segoe UI"/>
      <family val="2"/>
    </font>
    <font>
      <b/>
      <sz val="11"/>
      <color rgb="FF00B050"/>
      <name val="Segoe UI"/>
      <family val="2"/>
    </font>
    <font>
      <b/>
      <sz val="9"/>
      <color theme="1"/>
      <name val="Segoe UI"/>
      <family val="2"/>
    </font>
    <font>
      <b/>
      <sz val="9"/>
      <color theme="0" tint="-0.34998626667073579"/>
      <name val="Segoe UI"/>
      <family val="2"/>
    </font>
    <font>
      <b/>
      <sz val="9"/>
      <name val="Segoe UI"/>
      <family val="2"/>
    </font>
    <font>
      <sz val="10"/>
      <color theme="0" tint="-0.34998626667073579"/>
      <name val="Segoe UI"/>
      <family val="2"/>
    </font>
    <font>
      <b/>
      <sz val="10"/>
      <color theme="0"/>
      <name val="Segoe UI"/>
      <family val="2"/>
    </font>
    <font>
      <b/>
      <vertAlign val="superscript"/>
      <sz val="10"/>
      <color theme="0"/>
      <name val="Segoe UI"/>
      <family val="2"/>
    </font>
    <font>
      <sz val="9"/>
      <color theme="1"/>
      <name val="Calibri"/>
      <family val="2"/>
      <scheme val="minor"/>
    </font>
    <font>
      <b/>
      <sz val="10"/>
      <color rgb="FF202124"/>
      <name val="Segoe UI"/>
      <family val="2"/>
    </font>
    <font>
      <sz val="10"/>
      <color rgb="FF202124"/>
      <name val="Segoe UI"/>
      <family val="2"/>
    </font>
    <font>
      <u/>
      <sz val="11"/>
      <color theme="10"/>
      <name val="Calibri"/>
      <family val="2"/>
      <scheme val="minor"/>
    </font>
    <font>
      <sz val="9"/>
      <name val="Segoe UI"/>
      <family val="2"/>
    </font>
    <font>
      <u/>
      <sz val="9"/>
      <color theme="10"/>
      <name val="Calibri"/>
      <family val="2"/>
      <scheme val="minor"/>
    </font>
    <font>
      <b/>
      <sz val="11"/>
      <name val="Segoe UI"/>
      <family val="2"/>
    </font>
    <font>
      <sz val="11"/>
      <name val="Segoe UI"/>
      <family val="2"/>
    </font>
    <font>
      <i/>
      <sz val="9"/>
      <name val="Segoe UI"/>
      <family val="2"/>
    </font>
    <font>
      <b/>
      <sz val="8"/>
      <color theme="1"/>
      <name val="Segoe UI"/>
      <family val="2"/>
    </font>
    <font>
      <b/>
      <sz val="8"/>
      <color theme="0" tint="-0.34998626667073579"/>
      <name val="Segoe UI"/>
      <family val="2"/>
    </font>
    <font>
      <b/>
      <u/>
      <sz val="10"/>
      <color theme="1"/>
      <name val="Segoe UI"/>
      <family val="2"/>
    </font>
    <font>
      <sz val="8"/>
      <name val="Calibri"/>
      <family val="2"/>
      <scheme val="minor"/>
    </font>
    <font>
      <b/>
      <sz val="12"/>
      <color theme="5"/>
      <name val="Segoe UI"/>
      <family val="2"/>
    </font>
    <font>
      <sz val="8"/>
      <color theme="1"/>
      <name val="Segoe UI"/>
      <family val="2"/>
    </font>
    <font>
      <b/>
      <sz val="11"/>
      <color theme="5"/>
      <name val="Segoe UI"/>
      <family val="2"/>
    </font>
    <font>
      <b/>
      <sz val="10"/>
      <color theme="5"/>
      <name val="Segoe UI"/>
      <family val="2"/>
    </font>
    <font>
      <sz val="10"/>
      <name val="Arial"/>
      <family val="2"/>
    </font>
    <font>
      <b/>
      <sz val="9"/>
      <name val="Arial"/>
      <family val="2"/>
    </font>
    <font>
      <sz val="8"/>
      <color rgb="FF000000"/>
      <name val="Arial"/>
      <family val="2"/>
    </font>
    <font>
      <i/>
      <sz val="10"/>
      <color theme="0" tint="-0.499984740745262"/>
      <name val="Segoe UI"/>
      <family val="2"/>
    </font>
    <font>
      <i/>
      <sz val="10"/>
      <color theme="1"/>
      <name val="Segoe UI"/>
      <family val="2"/>
    </font>
    <font>
      <i/>
      <sz val="11"/>
      <color theme="5"/>
      <name val="Segoe UI"/>
      <family val="2"/>
    </font>
    <font>
      <sz val="11"/>
      <color theme="5"/>
      <name val="Calibri"/>
      <family val="2"/>
      <scheme val="minor"/>
    </font>
    <font>
      <b/>
      <u/>
      <sz val="11"/>
      <color theme="1"/>
      <name val="Calibri"/>
      <family val="2"/>
      <scheme val="minor"/>
    </font>
    <font>
      <b/>
      <sz val="8"/>
      <name val="Segoe UI"/>
      <family val="2"/>
    </font>
    <font>
      <b/>
      <u/>
      <sz val="14"/>
      <color theme="1"/>
      <name val="Segoe UI"/>
      <family val="2"/>
    </font>
    <font>
      <u/>
      <sz val="11"/>
      <color theme="1"/>
      <name val="Calibri"/>
      <family val="2"/>
      <scheme val="minor"/>
    </font>
    <font>
      <sz val="10"/>
      <color theme="1"/>
      <name val="Calibri"/>
      <family val="2"/>
      <scheme val="minor"/>
    </font>
    <font>
      <b/>
      <u/>
      <sz val="10"/>
      <name val="Segoe UI"/>
      <family val="2"/>
    </font>
    <font>
      <i/>
      <sz val="9"/>
      <color theme="1"/>
      <name val="Calibri"/>
      <family val="2"/>
      <scheme val="minor"/>
    </font>
    <font>
      <b/>
      <sz val="12"/>
      <color theme="1"/>
      <name val="Segoe UI"/>
      <family val="2"/>
    </font>
    <font>
      <sz val="9"/>
      <color indexed="81"/>
      <name val="Tahoma"/>
      <family val="2"/>
    </font>
    <font>
      <sz val="10"/>
      <color theme="0"/>
      <name val="Segoe UI"/>
      <family val="2"/>
    </font>
    <font>
      <i/>
      <sz val="11"/>
      <color rgb="FFFF0000"/>
      <name val="Calibri"/>
      <family val="2"/>
      <scheme val="minor"/>
    </font>
    <font>
      <sz val="10"/>
      <color rgb="FFFF0000"/>
      <name val="Calibri"/>
      <family val="2"/>
      <scheme val="minor"/>
    </font>
    <font>
      <b/>
      <sz val="9"/>
      <color indexed="81"/>
      <name val="Tahoma"/>
      <family val="2"/>
    </font>
    <font>
      <i/>
      <sz val="11"/>
      <color theme="1"/>
      <name val="Calibri"/>
      <family val="2"/>
      <scheme val="minor"/>
    </font>
    <font>
      <i/>
      <sz val="10"/>
      <color theme="1"/>
      <name val="Calibri"/>
      <family val="2"/>
      <scheme val="minor"/>
    </font>
    <font>
      <b/>
      <sz val="10"/>
      <color theme="1"/>
      <name val="Calibri"/>
      <family val="2"/>
      <scheme val="minor"/>
    </font>
    <font>
      <sz val="10"/>
      <color rgb="FF00B050"/>
      <name val="Segoe UI"/>
      <family val="2"/>
    </font>
    <font>
      <sz val="10"/>
      <color rgb="FF000000"/>
      <name val="Segoe UI"/>
      <family val="2"/>
    </font>
    <font>
      <vertAlign val="superscript"/>
      <sz val="9"/>
      <name val="Segoe UI"/>
      <family val="2"/>
    </font>
    <font>
      <b/>
      <sz val="11"/>
      <color rgb="FFFF0000"/>
      <name val="Calibri"/>
      <family val="2"/>
      <scheme val="minor"/>
    </font>
    <font>
      <sz val="11"/>
      <color rgb="FFFF0000"/>
      <name val="Calibri"/>
      <family val="2"/>
      <scheme val="minor"/>
    </font>
  </fonts>
  <fills count="18">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5"/>
        <bgColor indexed="64"/>
      </patternFill>
    </fill>
    <fill>
      <patternFill patternType="solid">
        <fgColor theme="4" tint="0.79998168889431442"/>
        <bgColor indexed="64"/>
      </patternFill>
    </fill>
    <fill>
      <patternFill patternType="solid">
        <fgColor theme="2" tint="-9.9948118533890809E-2"/>
        <bgColor indexed="64"/>
      </patternFill>
    </fill>
    <fill>
      <patternFill patternType="solid">
        <fgColor theme="2" tint="-9.9978637043366805E-2"/>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7" tint="0.39997558519241921"/>
        <bgColor indexed="64"/>
      </patternFill>
    </fill>
    <fill>
      <patternFill patternType="solid">
        <fgColor rgb="FF92D05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F2CC"/>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medium">
        <color indexed="64"/>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2"/>
      </left>
      <right style="thin">
        <color theme="2"/>
      </right>
      <top style="thin">
        <color theme="2"/>
      </top>
      <bottom style="thin">
        <color theme="2"/>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2" tint="-9.9948118533890809E-2"/>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top/>
      <bottom style="thin">
        <color theme="2" tint="-9.9948118533890809E-2"/>
      </bottom>
      <diagonal/>
    </border>
    <border>
      <left/>
      <right style="thin">
        <color theme="2" tint="-9.9948118533890809E-2"/>
      </right>
      <top/>
      <bottom style="thin">
        <color theme="2" tint="-9.9948118533890809E-2"/>
      </bottom>
      <diagonal/>
    </border>
    <border>
      <left style="thin">
        <color theme="2" tint="-9.9948118533890809E-2"/>
      </left>
      <right/>
      <top/>
      <bottom/>
      <diagonal/>
    </border>
    <border>
      <left/>
      <right style="thin">
        <color theme="2" tint="-9.9948118533890809E-2"/>
      </right>
      <top/>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2"/>
      </bottom>
      <diagonal/>
    </border>
    <border>
      <left/>
      <right/>
      <top style="thin">
        <color theme="2"/>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9">
    <xf numFmtId="0" fontId="0" fillId="0" borderId="0"/>
    <xf numFmtId="0" fontId="2" fillId="0" borderId="0"/>
    <xf numFmtId="0" fontId="3" fillId="0" borderId="0" applyNumberFormat="0" applyFill="0" applyBorder="0" applyAlignment="0" applyProtection="0">
      <alignment horizontal="left" indent="1"/>
    </xf>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6" fillId="0" borderId="0" applyNumberFormat="0" applyFill="0" applyBorder="0" applyAlignment="0" applyProtection="0"/>
    <xf numFmtId="0" fontId="40" fillId="0" borderId="0"/>
  </cellStyleXfs>
  <cellXfs count="381">
    <xf numFmtId="0" fontId="0" fillId="0" borderId="0" xfId="0"/>
    <xf numFmtId="0" fontId="0" fillId="0" borderId="0" xfId="0" applyAlignment="1">
      <alignment horizontal="left" vertical="center"/>
    </xf>
    <xf numFmtId="0" fontId="0" fillId="0" borderId="0" xfId="0" applyAlignment="1">
      <alignment horizontal="left" indent="2"/>
    </xf>
    <xf numFmtId="0" fontId="0" fillId="0" borderId="0" xfId="0" applyAlignment="1">
      <alignment horizontal="right"/>
    </xf>
    <xf numFmtId="0" fontId="0" fillId="0" borderId="0" xfId="0" applyAlignment="1">
      <alignment horizontal="right" wrapText="1"/>
    </xf>
    <xf numFmtId="0" fontId="4" fillId="0" borderId="0" xfId="0" applyFont="1" applyAlignment="1">
      <alignment horizontal="right"/>
    </xf>
    <xf numFmtId="164" fontId="0" fillId="0" borderId="0" xfId="5" applyNumberFormat="1" applyFont="1"/>
    <xf numFmtId="0" fontId="4" fillId="0" borderId="19" xfId="0" applyFont="1" applyBorder="1" applyAlignment="1">
      <alignment horizontal="center"/>
    </xf>
    <xf numFmtId="0" fontId="0" fillId="0" borderId="19" xfId="0" applyBorder="1" applyAlignment="1">
      <alignment horizontal="center"/>
    </xf>
    <xf numFmtId="0" fontId="0" fillId="0" borderId="12" xfId="0" applyBorder="1" applyAlignment="1">
      <alignment horizontal="right"/>
    </xf>
    <xf numFmtId="0" fontId="0" fillId="0" borderId="20" xfId="0" applyBorder="1" applyAlignment="1">
      <alignment horizontal="center"/>
    </xf>
    <xf numFmtId="164" fontId="0" fillId="0" borderId="15" xfId="5" applyNumberFormat="1" applyFont="1" applyBorder="1"/>
    <xf numFmtId="0" fontId="8" fillId="0" borderId="0" xfId="0" applyFont="1" applyProtection="1">
      <protection hidden="1"/>
    </xf>
    <xf numFmtId="0" fontId="0" fillId="0" borderId="0" xfId="0" applyProtection="1">
      <protection hidden="1"/>
    </xf>
    <xf numFmtId="0" fontId="8" fillId="2" borderId="0" xfId="0" applyFont="1" applyFill="1" applyProtection="1">
      <protection hidden="1"/>
    </xf>
    <xf numFmtId="0" fontId="27" fillId="0" borderId="0" xfId="0" applyFont="1" applyProtection="1">
      <protection hidden="1"/>
    </xf>
    <xf numFmtId="0" fontId="8" fillId="0" borderId="0" xfId="0" applyFont="1" applyAlignment="1" applyProtection="1">
      <alignment horizontal="center" vertical="center" textRotation="45"/>
      <protection hidden="1"/>
    </xf>
    <xf numFmtId="0" fontId="29" fillId="0" borderId="0" xfId="0" applyFont="1" applyAlignment="1" applyProtection="1">
      <alignment wrapText="1"/>
      <protection hidden="1"/>
    </xf>
    <xf numFmtId="0" fontId="29" fillId="0" borderId="0" xfId="0" applyFont="1" applyProtection="1">
      <protection hidden="1"/>
    </xf>
    <xf numFmtId="0" fontId="30" fillId="0" borderId="0" xfId="0" applyFont="1" applyProtection="1">
      <protection hidden="1"/>
    </xf>
    <xf numFmtId="0" fontId="8" fillId="0" borderId="0" xfId="0" applyFont="1" applyAlignment="1" applyProtection="1">
      <alignment vertical="center" textRotation="45"/>
      <protection hidden="1"/>
    </xf>
    <xf numFmtId="164" fontId="11" fillId="2" borderId="14" xfId="5" applyNumberFormat="1" applyFont="1" applyFill="1" applyBorder="1" applyAlignment="1" applyProtection="1">
      <protection hidden="1"/>
    </xf>
    <xf numFmtId="0" fontId="31" fillId="0" borderId="0" xfId="0" applyFont="1" applyProtection="1">
      <protection hidden="1"/>
    </xf>
    <xf numFmtId="0" fontId="17" fillId="0" borderId="0" xfId="0" applyFont="1" applyProtection="1">
      <protection hidden="1"/>
    </xf>
    <xf numFmtId="0" fontId="9" fillId="5" borderId="25" xfId="0" applyFont="1" applyFill="1" applyBorder="1" applyAlignment="1" applyProtection="1">
      <alignment vertical="center"/>
      <protection hidden="1"/>
    </xf>
    <xf numFmtId="0" fontId="30" fillId="0" borderId="0" xfId="0" applyFont="1" applyAlignment="1" applyProtection="1">
      <alignment wrapText="1"/>
      <protection hidden="1"/>
    </xf>
    <xf numFmtId="0" fontId="9" fillId="3" borderId="25" xfId="0" applyFont="1" applyFill="1" applyBorder="1" applyAlignment="1" applyProtection="1">
      <alignment vertical="center"/>
      <protection hidden="1"/>
    </xf>
    <xf numFmtId="0" fontId="11" fillId="0" borderId="0" xfId="0" applyFont="1" applyAlignment="1" applyProtection="1">
      <alignment horizontal="left" wrapText="1"/>
      <protection hidden="1"/>
    </xf>
    <xf numFmtId="0" fontId="4" fillId="0" borderId="16" xfId="0" applyFont="1" applyBorder="1" applyAlignment="1">
      <alignment wrapText="1"/>
    </xf>
    <xf numFmtId="0" fontId="4" fillId="0" borderId="17" xfId="0" applyFont="1" applyBorder="1" applyAlignment="1">
      <alignment wrapText="1"/>
    </xf>
    <xf numFmtId="0" fontId="4" fillId="0" borderId="0" xfId="0" applyFont="1"/>
    <xf numFmtId="0" fontId="10" fillId="0" borderId="0" xfId="0" applyFont="1" applyAlignment="1" applyProtection="1">
      <alignment horizontal="right"/>
      <protection hidden="1"/>
    </xf>
    <xf numFmtId="0" fontId="30"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13" fillId="3" borderId="1" xfId="0" applyFont="1" applyFill="1" applyBorder="1" applyAlignment="1" applyProtection="1">
      <alignment vertical="top"/>
      <protection hidden="1"/>
    </xf>
    <xf numFmtId="0" fontId="13" fillId="3" borderId="2" xfId="0" applyFont="1" applyFill="1" applyBorder="1" applyAlignment="1" applyProtection="1">
      <alignment vertical="top"/>
      <protection hidden="1"/>
    </xf>
    <xf numFmtId="0" fontId="13" fillId="3" borderId="3" xfId="0" applyFont="1" applyFill="1" applyBorder="1" applyAlignment="1" applyProtection="1">
      <alignment vertical="top"/>
      <protection hidden="1"/>
    </xf>
    <xf numFmtId="2" fontId="0" fillId="0" borderId="0" xfId="0" applyNumberFormat="1"/>
    <xf numFmtId="0" fontId="4" fillId="0" borderId="25" xfId="0" applyFont="1" applyBorder="1" applyAlignment="1">
      <alignment horizontal="center"/>
    </xf>
    <xf numFmtId="0" fontId="6" fillId="0" borderId="0" xfId="0" applyFont="1" applyAlignment="1" applyProtection="1">
      <alignment horizontal="right"/>
      <protection hidden="1"/>
    </xf>
    <xf numFmtId="0" fontId="46" fillId="0" borderId="0" xfId="0" applyFont="1"/>
    <xf numFmtId="0" fontId="4" fillId="0" borderId="25" xfId="0" applyFont="1" applyBorder="1" applyAlignment="1">
      <alignment horizontal="center" wrapText="1"/>
    </xf>
    <xf numFmtId="0" fontId="4" fillId="0" borderId="25" xfId="0" applyFont="1" applyBorder="1" applyAlignment="1">
      <alignment wrapText="1"/>
    </xf>
    <xf numFmtId="0" fontId="0" fillId="0" borderId="25" xfId="0" applyBorder="1" applyAlignment="1">
      <alignment horizontal="center" vertical="top"/>
    </xf>
    <xf numFmtId="14" fontId="0" fillId="0" borderId="25" xfId="0" applyNumberFormat="1" applyBorder="1" applyAlignment="1">
      <alignment horizontal="center" vertical="top"/>
    </xf>
    <xf numFmtId="0" fontId="51" fillId="0" borderId="25" xfId="0" applyFont="1" applyBorder="1" applyAlignment="1">
      <alignment vertical="top" wrapText="1"/>
    </xf>
    <xf numFmtId="169" fontId="0" fillId="0" borderId="25" xfId="0" applyNumberFormat="1" applyBorder="1" applyAlignment="1">
      <alignment horizontal="center" vertical="top"/>
    </xf>
    <xf numFmtId="0" fontId="38" fillId="0" borderId="0" xfId="0" applyFont="1" applyProtection="1">
      <protection hidden="1"/>
    </xf>
    <xf numFmtId="0" fontId="0" fillId="0" borderId="43" xfId="0" applyBorder="1" applyAlignment="1">
      <alignment horizontal="left"/>
    </xf>
    <xf numFmtId="0" fontId="8" fillId="0" borderId="44" xfId="0" applyFont="1" applyBorder="1" applyProtection="1">
      <protection hidden="1"/>
    </xf>
    <xf numFmtId="0" fontId="0" fillId="0" borderId="46" xfId="0" applyBorder="1" applyAlignment="1">
      <alignment horizontal="left"/>
    </xf>
    <xf numFmtId="0" fontId="8" fillId="0" borderId="10" xfId="0" applyFont="1" applyBorder="1" applyProtection="1">
      <protection hidden="1"/>
    </xf>
    <xf numFmtId="0" fontId="29" fillId="0" borderId="10" xfId="0" applyFont="1" applyBorder="1" applyAlignment="1" applyProtection="1">
      <alignment wrapText="1"/>
      <protection hidden="1"/>
    </xf>
    <xf numFmtId="0" fontId="0" fillId="0" borderId="48" xfId="0" applyBorder="1" applyAlignment="1">
      <alignment horizontal="left"/>
    </xf>
    <xf numFmtId="0" fontId="8" fillId="0" borderId="49" xfId="0" applyFont="1" applyBorder="1" applyProtection="1">
      <protection hidden="1"/>
    </xf>
    <xf numFmtId="0" fontId="0" fillId="0" borderId="45" xfId="0" applyBorder="1" applyAlignment="1">
      <alignment horizontal="right"/>
    </xf>
    <xf numFmtId="0" fontId="0" fillId="0" borderId="47" xfId="0" applyBorder="1" applyAlignment="1">
      <alignment horizontal="right"/>
    </xf>
    <xf numFmtId="0" fontId="0" fillId="0" borderId="47" xfId="0" applyBorder="1" applyAlignment="1">
      <alignment horizontal="right" vertical="center"/>
    </xf>
    <xf numFmtId="0" fontId="0" fillId="0" borderId="50" xfId="0" applyBorder="1" applyAlignment="1">
      <alignment horizontal="right"/>
    </xf>
    <xf numFmtId="0" fontId="10" fillId="8" borderId="0" xfId="0" applyFont="1" applyFill="1" applyAlignment="1" applyProtection="1">
      <alignment horizontal="center" vertical="center" wrapText="1"/>
      <protection locked="0"/>
    </xf>
    <xf numFmtId="164" fontId="11" fillId="0" borderId="14" xfId="5" applyNumberFormat="1" applyFont="1" applyFill="1" applyBorder="1" applyAlignment="1" applyProtection="1">
      <protection locked="0"/>
    </xf>
    <xf numFmtId="43" fontId="11" fillId="0" borderId="14" xfId="5" applyFont="1" applyFill="1" applyBorder="1" applyAlignment="1" applyProtection="1">
      <protection locked="0"/>
    </xf>
    <xf numFmtId="164" fontId="11" fillId="0" borderId="0" xfId="5" applyNumberFormat="1" applyFont="1" applyFill="1" applyBorder="1" applyAlignment="1" applyProtection="1">
      <protection locked="0"/>
    </xf>
    <xf numFmtId="0" fontId="0" fillId="15" borderId="51" xfId="0" applyFill="1" applyBorder="1"/>
    <xf numFmtId="0" fontId="0" fillId="0" borderId="25" xfId="0" applyBorder="1"/>
    <xf numFmtId="2" fontId="0" fillId="0" borderId="25" xfId="0" applyNumberFormat="1" applyBorder="1"/>
    <xf numFmtId="0" fontId="0" fillId="0" borderId="25" xfId="0" applyBorder="1" applyAlignment="1">
      <alignment horizontal="center" vertical="center"/>
    </xf>
    <xf numFmtId="37" fontId="11" fillId="0" borderId="14" xfId="5" applyNumberFormat="1" applyFont="1" applyFill="1" applyBorder="1" applyAlignment="1" applyProtection="1">
      <protection locked="0"/>
    </xf>
    <xf numFmtId="0" fontId="11" fillId="0" borderId="14" xfId="5" applyNumberFormat="1" applyFont="1" applyFill="1" applyBorder="1" applyAlignment="1" applyProtection="1">
      <alignment horizontal="left"/>
      <protection locked="0"/>
    </xf>
    <xf numFmtId="37" fontId="11" fillId="0" borderId="52" xfId="5" applyNumberFormat="1" applyFont="1" applyFill="1" applyBorder="1" applyAlignment="1" applyProtection="1">
      <protection locked="0"/>
    </xf>
    <xf numFmtId="0" fontId="11" fillId="0" borderId="52" xfId="5" applyNumberFormat="1" applyFont="1" applyFill="1" applyBorder="1" applyAlignment="1" applyProtection="1">
      <alignment horizontal="left"/>
      <protection locked="0"/>
    </xf>
    <xf numFmtId="0" fontId="60" fillId="0" borderId="0" xfId="0" applyFont="1"/>
    <xf numFmtId="0" fontId="0" fillId="0" borderId="0" xfId="0" quotePrefix="1"/>
    <xf numFmtId="0" fontId="0" fillId="0" borderId="0" xfId="0" applyAlignment="1">
      <alignment horizontal="right" vertical="center"/>
    </xf>
    <xf numFmtId="0" fontId="0" fillId="0" borderId="0" xfId="0" applyAlignment="1">
      <alignment horizontal="center"/>
    </xf>
    <xf numFmtId="170" fontId="0" fillId="0" borderId="0" xfId="0" applyNumberFormat="1" applyAlignment="1">
      <alignment horizontal="center"/>
    </xf>
    <xf numFmtId="0" fontId="61" fillId="0" borderId="0" xfId="0" applyFont="1" applyAlignment="1">
      <alignment horizontal="center"/>
    </xf>
    <xf numFmtId="0" fontId="4" fillId="0" borderId="0" xfId="0" applyFont="1" applyAlignment="1">
      <alignment horizontal="left"/>
    </xf>
    <xf numFmtId="0" fontId="5" fillId="3" borderId="18" xfId="0" applyFont="1" applyFill="1" applyBorder="1" applyAlignment="1" applyProtection="1">
      <alignment horizontal="left" vertical="center"/>
      <protection locked="0"/>
    </xf>
    <xf numFmtId="4" fontId="5" fillId="3" borderId="18" xfId="0" applyNumberFormat="1"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5" fillId="0" borderId="18" xfId="0" applyFont="1" applyBorder="1" applyAlignment="1" applyProtection="1">
      <alignment horizontal="right" vertical="center"/>
      <protection locked="0"/>
    </xf>
    <xf numFmtId="0" fontId="5" fillId="3" borderId="18" xfId="0" applyFont="1" applyFill="1" applyBorder="1" applyProtection="1">
      <protection locked="0"/>
    </xf>
    <xf numFmtId="0" fontId="5" fillId="0" borderId="18" xfId="0" applyFont="1" applyBorder="1"/>
    <xf numFmtId="3" fontId="5" fillId="3" borderId="18" xfId="0" applyNumberFormat="1" applyFont="1" applyFill="1" applyBorder="1" applyAlignment="1" applyProtection="1">
      <alignment horizontal="right"/>
      <protection locked="0"/>
    </xf>
    <xf numFmtId="3" fontId="5" fillId="0" borderId="18" xfId="0" applyNumberFormat="1" applyFont="1" applyBorder="1" applyAlignment="1">
      <alignment horizontal="right"/>
    </xf>
    <xf numFmtId="3" fontId="5" fillId="3" borderId="18" xfId="0" applyNumberFormat="1" applyFont="1" applyFill="1" applyBorder="1" applyProtection="1">
      <protection locked="0"/>
    </xf>
    <xf numFmtId="3" fontId="5" fillId="3" borderId="18" xfId="0" applyNumberFormat="1" applyFont="1" applyFill="1" applyBorder="1" applyAlignment="1" applyProtection="1">
      <alignment horizontal="center"/>
      <protection locked="0"/>
    </xf>
    <xf numFmtId="0" fontId="8" fillId="0" borderId="0" xfId="0" quotePrefix="1" applyFont="1" applyAlignment="1">
      <alignment horizontal="right" vertical="top"/>
    </xf>
    <xf numFmtId="0" fontId="8" fillId="0" borderId="0" xfId="0" applyFont="1"/>
    <xf numFmtId="0" fontId="29" fillId="0" borderId="0" xfId="0" applyFont="1" applyAlignment="1">
      <alignment vertical="top"/>
    </xf>
    <xf numFmtId="0" fontId="29" fillId="0" borderId="0" xfId="0" applyFont="1" applyAlignment="1">
      <alignment vertical="top" wrapText="1"/>
    </xf>
    <xf numFmtId="0" fontId="9" fillId="0" borderId="12" xfId="0" applyFont="1" applyBorder="1" applyAlignment="1">
      <alignment horizontal="right"/>
    </xf>
    <xf numFmtId="0" fontId="16" fillId="3" borderId="12" xfId="0" applyFont="1" applyFill="1" applyBorder="1" applyAlignment="1" applyProtection="1">
      <alignment horizontal="center"/>
      <protection locked="0"/>
    </xf>
    <xf numFmtId="0" fontId="17" fillId="0" borderId="12" xfId="0" applyFont="1" applyBorder="1" applyAlignment="1">
      <alignment horizontal="center"/>
    </xf>
    <xf numFmtId="0" fontId="9" fillId="0" borderId="12" xfId="0" applyFont="1" applyBorder="1" applyAlignment="1">
      <alignment horizontal="center"/>
    </xf>
    <xf numFmtId="0" fontId="48" fillId="0" borderId="24" xfId="0" applyFont="1" applyBorder="1"/>
    <xf numFmtId="0" fontId="19" fillId="2" borderId="0" xfId="0" applyFont="1" applyFill="1" applyAlignment="1">
      <alignment horizontal="center" wrapText="1"/>
    </xf>
    <xf numFmtId="0" fontId="17" fillId="2" borderId="0" xfId="0" applyFont="1" applyFill="1" applyAlignment="1">
      <alignment horizontal="center" wrapText="1"/>
    </xf>
    <xf numFmtId="0" fontId="48" fillId="0" borderId="0" xfId="0" applyFont="1"/>
    <xf numFmtId="168" fontId="36" fillId="0" borderId="0" xfId="0" applyNumberFormat="1" applyFont="1" applyAlignment="1">
      <alignment horizontal="left" vertical="center" wrapText="1"/>
    </xf>
    <xf numFmtId="0" fontId="30" fillId="0" borderId="0" xfId="0" applyFont="1" applyAlignment="1">
      <alignment vertical="top"/>
    </xf>
    <xf numFmtId="0" fontId="15" fillId="0" borderId="12" xfId="0" applyFont="1" applyBorder="1" applyAlignment="1">
      <alignment horizontal="center"/>
    </xf>
    <xf numFmtId="0" fontId="19" fillId="2" borderId="0" xfId="0" applyFont="1" applyFill="1" applyAlignment="1">
      <alignment horizontal="left" wrapText="1"/>
    </xf>
    <xf numFmtId="0" fontId="17" fillId="2" borderId="0" xfId="0" applyFont="1" applyFill="1" applyAlignment="1">
      <alignment horizontal="left" wrapText="1"/>
    </xf>
    <xf numFmtId="0" fontId="18" fillId="2" borderId="0" xfId="0" applyFont="1" applyFill="1" applyAlignment="1">
      <alignment horizontal="left" wrapText="1"/>
    </xf>
    <xf numFmtId="0" fontId="20" fillId="0" borderId="0" xfId="0" applyFont="1"/>
    <xf numFmtId="0" fontId="20" fillId="0" borderId="0" xfId="0" applyFont="1" applyAlignment="1">
      <alignment horizontal="right"/>
    </xf>
    <xf numFmtId="0" fontId="20" fillId="0" borderId="0" xfId="0" applyFont="1" applyAlignment="1">
      <alignment wrapText="1"/>
    </xf>
    <xf numFmtId="0" fontId="8" fillId="0" borderId="0" xfId="0" applyFont="1" applyAlignment="1">
      <alignment vertical="top" wrapText="1"/>
    </xf>
    <xf numFmtId="0" fontId="12" fillId="0" borderId="0" xfId="0" applyFont="1" applyAlignment="1">
      <alignment horizontal="left" vertical="top" wrapText="1"/>
    </xf>
    <xf numFmtId="0" fontId="8" fillId="0" borderId="53" xfId="0" applyFont="1" applyBorder="1"/>
    <xf numFmtId="0" fontId="9" fillId="0" borderId="53" xfId="0" applyFont="1" applyBorder="1" applyAlignment="1">
      <alignment horizontal="center" vertical="center" wrapText="1"/>
    </xf>
    <xf numFmtId="0" fontId="9" fillId="0" borderId="53" xfId="0" applyFont="1" applyBorder="1" applyAlignment="1">
      <alignment horizontal="center" wrapText="1"/>
    </xf>
    <xf numFmtId="0" fontId="9" fillId="2" borderId="0" xfId="0" applyFont="1" applyFill="1"/>
    <xf numFmtId="0" fontId="8" fillId="2" borderId="0" xfId="0" applyFont="1" applyFill="1"/>
    <xf numFmtId="0" fontId="5" fillId="0" borderId="52" xfId="0" applyFont="1" applyBorder="1"/>
    <xf numFmtId="0" fontId="37" fillId="0" borderId="52" xfId="0" applyFont="1" applyBorder="1" applyAlignment="1">
      <alignment horizontal="center" wrapText="1"/>
    </xf>
    <xf numFmtId="0" fontId="13" fillId="0" borderId="52" xfId="0" applyFont="1" applyBorder="1" applyAlignment="1">
      <alignment horizontal="center" wrapText="1"/>
    </xf>
    <xf numFmtId="0" fontId="9" fillId="0" borderId="52" xfId="0" applyFont="1" applyBorder="1" applyAlignment="1">
      <alignment horizontal="right" vertical="center"/>
    </xf>
    <xf numFmtId="0" fontId="9" fillId="0" borderId="14" xfId="0" applyFont="1" applyBorder="1" applyAlignment="1">
      <alignment horizontal="right" vertical="center"/>
    </xf>
    <xf numFmtId="0" fontId="8" fillId="0" borderId="55" xfId="0" applyFont="1" applyBorder="1" applyAlignment="1">
      <alignment horizontal="left" vertical="top" wrapText="1"/>
    </xf>
    <xf numFmtId="0" fontId="9" fillId="0" borderId="53" xfId="0" applyFont="1" applyBorder="1" applyAlignment="1">
      <alignment horizontal="center" vertical="center"/>
    </xf>
    <xf numFmtId="0" fontId="9" fillId="0" borderId="53" xfId="0" applyFont="1" applyBorder="1" applyAlignment="1">
      <alignment horizontal="center" vertical="top" wrapText="1"/>
    </xf>
    <xf numFmtId="0" fontId="8" fillId="0" borderId="57" xfId="0" applyFont="1" applyBorder="1"/>
    <xf numFmtId="0" fontId="13" fillId="0" borderId="52" xfId="0" applyFont="1" applyBorder="1" applyAlignment="1">
      <alignment horizontal="center"/>
    </xf>
    <xf numFmtId="164" fontId="11" fillId="0" borderId="52" xfId="5" applyNumberFormat="1" applyFont="1" applyFill="1" applyBorder="1" applyAlignment="1" applyProtection="1">
      <alignment horizontal="left"/>
    </xf>
    <xf numFmtId="164" fontId="11" fillId="0" borderId="14" xfId="5" applyNumberFormat="1" applyFont="1" applyFill="1" applyBorder="1" applyAlignment="1" applyProtection="1"/>
    <xf numFmtId="164" fontId="11" fillId="0" borderId="14" xfId="5" applyNumberFormat="1" applyFont="1" applyFill="1" applyBorder="1" applyAlignment="1" applyProtection="1">
      <alignment horizontal="left"/>
    </xf>
    <xf numFmtId="0" fontId="13" fillId="0" borderId="0" xfId="0" applyFont="1" applyAlignment="1">
      <alignment horizontal="right"/>
    </xf>
    <xf numFmtId="0" fontId="10" fillId="0" borderId="0" xfId="0" applyFont="1" applyAlignment="1">
      <alignment horizontal="right"/>
    </xf>
    <xf numFmtId="0" fontId="27" fillId="0" borderId="0" xfId="0" applyFont="1"/>
    <xf numFmtId="0" fontId="8" fillId="0" borderId="0" xfId="0" applyFont="1" applyAlignment="1">
      <alignment horizontal="center" vertical="center" textRotation="45"/>
    </xf>
    <xf numFmtId="0" fontId="8" fillId="0" borderId="0" xfId="0" applyFont="1" applyAlignment="1">
      <alignment horizontal="right"/>
    </xf>
    <xf numFmtId="0" fontId="15" fillId="0" borderId="12" xfId="0" applyFont="1" applyBorder="1" applyAlignment="1">
      <alignment horizontal="right"/>
    </xf>
    <xf numFmtId="0" fontId="15" fillId="3" borderId="12" xfId="0" applyFont="1" applyFill="1" applyBorder="1" applyAlignment="1">
      <alignment horizontal="center"/>
    </xf>
    <xf numFmtId="0" fontId="18" fillId="0" borderId="12" xfId="0" applyFont="1" applyBorder="1" applyAlignment="1">
      <alignment horizontal="center"/>
    </xf>
    <xf numFmtId="0" fontId="12" fillId="0" borderId="0" xfId="0" applyFont="1"/>
    <xf numFmtId="0" fontId="24" fillId="0" borderId="0" xfId="0" applyFont="1" applyAlignment="1">
      <alignment horizontal="left" vertical="center"/>
    </xf>
    <xf numFmtId="0" fontId="25" fillId="0" borderId="0" xfId="0" applyFont="1" applyAlignment="1">
      <alignment horizontal="left" vertical="center" indent="2"/>
    </xf>
    <xf numFmtId="0" fontId="9" fillId="0" borderId="0" xfId="0" applyFont="1" applyAlignment="1">
      <alignment horizontal="right"/>
    </xf>
    <xf numFmtId="0" fontId="58" fillId="16" borderId="0" xfId="0" applyFont="1" applyFill="1" applyAlignment="1" applyProtection="1">
      <alignment horizontal="center" vertical="top"/>
      <protection locked="0"/>
    </xf>
    <xf numFmtId="0" fontId="7" fillId="0" borderId="0" xfId="0" applyFont="1" applyAlignment="1">
      <alignment horizontal="center"/>
    </xf>
    <xf numFmtId="0" fontId="5" fillId="0" borderId="0" xfId="0" applyFont="1" applyAlignment="1">
      <alignment horizontal="center" wrapText="1"/>
    </xf>
    <xf numFmtId="0" fontId="5" fillId="0" borderId="0" xfId="0" applyFont="1" applyAlignment="1">
      <alignment vertical="center" wrapText="1"/>
    </xf>
    <xf numFmtId="0" fontId="0" fillId="0" borderId="0" xfId="0" applyAlignment="1">
      <alignment horizontal="left" vertical="center" indent="1"/>
    </xf>
    <xf numFmtId="0" fontId="5" fillId="0" borderId="0" xfId="0" applyFont="1" applyAlignment="1">
      <alignment horizontal="right"/>
    </xf>
    <xf numFmtId="0" fontId="5" fillId="0" borderId="25" xfId="0" applyFont="1" applyBorder="1" applyAlignment="1">
      <alignment horizontal="right"/>
    </xf>
    <xf numFmtId="164" fontId="9" fillId="14" borderId="25" xfId="0" applyNumberFormat="1" applyFont="1" applyFill="1" applyBorder="1"/>
    <xf numFmtId="0" fontId="43" fillId="0" borderId="0" xfId="0" applyFont="1" applyAlignment="1">
      <alignment horizontal="left"/>
    </xf>
    <xf numFmtId="0" fontId="9" fillId="14" borderId="25" xfId="0" applyFont="1" applyFill="1" applyBorder="1"/>
    <xf numFmtId="0" fontId="44" fillId="0" borderId="0" xfId="0" applyFont="1" applyAlignment="1">
      <alignment horizontal="right"/>
    </xf>
    <xf numFmtId="44" fontId="9" fillId="14" borderId="25" xfId="6" applyFont="1" applyFill="1" applyBorder="1" applyProtection="1"/>
    <xf numFmtId="0" fontId="43" fillId="0" borderId="0" xfId="0" quotePrefix="1" applyFont="1" applyAlignment="1">
      <alignment horizontal="left"/>
    </xf>
    <xf numFmtId="0" fontId="5" fillId="0" borderId="35" xfId="0" applyFont="1" applyBorder="1" applyAlignment="1">
      <alignment horizontal="right"/>
    </xf>
    <xf numFmtId="0" fontId="8" fillId="0" borderId="34" xfId="0" applyFont="1" applyBorder="1"/>
    <xf numFmtId="0" fontId="44" fillId="0" borderId="0" xfId="0" applyFont="1"/>
    <xf numFmtId="0" fontId="7" fillId="0" borderId="35" xfId="0" applyFont="1" applyBorder="1" applyAlignment="1">
      <alignment vertical="center"/>
    </xf>
    <xf numFmtId="0" fontId="7" fillId="0" borderId="36" xfId="0" applyFont="1" applyBorder="1" applyAlignment="1">
      <alignment vertical="center"/>
    </xf>
    <xf numFmtId="0" fontId="7" fillId="0" borderId="34" xfId="0" applyFont="1" applyBorder="1" applyAlignment="1">
      <alignment vertical="center"/>
    </xf>
    <xf numFmtId="166" fontId="9" fillId="14" borderId="25" xfId="0" applyNumberFormat="1" applyFont="1" applyFill="1" applyBorder="1"/>
    <xf numFmtId="0" fontId="8" fillId="7" borderId="25" xfId="0" applyFont="1" applyFill="1" applyBorder="1" applyAlignment="1">
      <alignment horizontal="right"/>
    </xf>
    <xf numFmtId="0" fontId="5" fillId="11" borderId="25" xfId="0" applyFont="1" applyFill="1" applyBorder="1" applyAlignment="1">
      <alignment horizontal="center" wrapText="1"/>
    </xf>
    <xf numFmtId="0" fontId="8" fillId="11" borderId="25" xfId="0" applyFont="1" applyFill="1" applyBorder="1" applyAlignment="1">
      <alignment horizontal="center" wrapText="1"/>
    </xf>
    <xf numFmtId="0" fontId="8" fillId="12" borderId="25" xfId="0" applyFont="1" applyFill="1" applyBorder="1" applyAlignment="1">
      <alignment horizontal="center" wrapText="1"/>
    </xf>
    <xf numFmtId="0" fontId="8" fillId="11" borderId="25" xfId="0" applyFont="1" applyFill="1" applyBorder="1" applyAlignment="1">
      <alignment horizontal="center"/>
    </xf>
    <xf numFmtId="0" fontId="8" fillId="12" borderId="25" xfId="0" applyFont="1" applyFill="1" applyBorder="1" applyAlignment="1">
      <alignment horizontal="center"/>
    </xf>
    <xf numFmtId="3" fontId="9" fillId="14" borderId="25" xfId="0" applyNumberFormat="1" applyFont="1" applyFill="1" applyBorder="1"/>
    <xf numFmtId="0" fontId="8" fillId="8" borderId="25" xfId="0" applyFont="1" applyFill="1" applyBorder="1" applyAlignment="1">
      <alignment horizontal="right"/>
    </xf>
    <xf numFmtId="0" fontId="5" fillId="0" borderId="25" xfId="0" applyFont="1" applyBorder="1" applyAlignment="1">
      <alignment horizontal="center" wrapText="1"/>
    </xf>
    <xf numFmtId="0" fontId="8" fillId="0" borderId="25" xfId="0" applyFont="1" applyBorder="1" applyAlignment="1">
      <alignment horizontal="center" wrapText="1"/>
    </xf>
    <xf numFmtId="0" fontId="8" fillId="0" borderId="25" xfId="0" applyFont="1" applyBorder="1" applyAlignment="1">
      <alignment horizontal="center"/>
    </xf>
    <xf numFmtId="0" fontId="6" fillId="0" borderId="14" xfId="0" applyFont="1" applyBorder="1" applyAlignment="1">
      <alignment horizontal="right"/>
    </xf>
    <xf numFmtId="0" fontId="5" fillId="0" borderId="35" xfId="0" applyFont="1" applyBorder="1"/>
    <xf numFmtId="0" fontId="5" fillId="0" borderId="25" xfId="0" applyFont="1" applyBorder="1"/>
    <xf numFmtId="44" fontId="9" fillId="14" borderId="25" xfId="0" applyNumberFormat="1" applyFont="1" applyFill="1" applyBorder="1"/>
    <xf numFmtId="0" fontId="5" fillId="12" borderId="25" xfId="0" applyFont="1" applyFill="1" applyBorder="1" applyAlignment="1">
      <alignment horizontal="center" wrapText="1"/>
    </xf>
    <xf numFmtId="0" fontId="57" fillId="0" borderId="0" xfId="0" applyFont="1"/>
    <xf numFmtId="0" fontId="5" fillId="0" borderId="0" xfId="0" applyFont="1"/>
    <xf numFmtId="0" fontId="0" fillId="0" borderId="0" xfId="0" applyAlignment="1">
      <alignment vertical="top"/>
    </xf>
    <xf numFmtId="171" fontId="8" fillId="0" borderId="0" xfId="0" applyNumberFormat="1" applyFont="1"/>
    <xf numFmtId="0" fontId="10" fillId="0" borderId="0" xfId="0" applyFont="1" applyAlignment="1">
      <alignment horizontal="right" vertical="top"/>
    </xf>
    <xf numFmtId="0" fontId="5" fillId="3" borderId="15" xfId="0" applyFont="1" applyFill="1" applyBorder="1" applyAlignment="1" applyProtection="1">
      <alignment horizontal="center" vertical="center" wrapText="1"/>
      <protection locked="0"/>
    </xf>
    <xf numFmtId="0" fontId="4" fillId="0" borderId="0" xfId="0" applyFont="1" applyAlignment="1">
      <alignment horizontal="right" vertical="top" wrapText="1"/>
    </xf>
    <xf numFmtId="0" fontId="5" fillId="0" borderId="15" xfId="0" applyFont="1" applyBorder="1" applyAlignment="1" applyProtection="1">
      <alignment horizontal="center" vertical="center" wrapText="1"/>
      <protection locked="0"/>
    </xf>
    <xf numFmtId="0" fontId="60" fillId="0" borderId="0" xfId="0" quotePrefix="1" applyFont="1"/>
    <xf numFmtId="0" fontId="34" fillId="2" borderId="14" xfId="0" applyFont="1" applyFill="1" applyBorder="1" applyAlignment="1">
      <alignment horizontal="center"/>
    </xf>
    <xf numFmtId="0" fontId="47" fillId="0" borderId="0" xfId="0" applyFont="1" applyAlignment="1">
      <alignment horizontal="center"/>
    </xf>
    <xf numFmtId="0" fontId="21" fillId="0" borderId="0" xfId="0" applyFont="1" applyAlignment="1">
      <alignment horizontal="right" vertical="top"/>
    </xf>
    <xf numFmtId="0" fontId="56" fillId="0" borderId="0" xfId="0" applyFont="1" applyAlignment="1" applyProtection="1">
      <alignment horizontal="center" vertical="center" wrapText="1"/>
      <protection locked="0"/>
    </xf>
    <xf numFmtId="3" fontId="5" fillId="2" borderId="14" xfId="0" applyNumberFormat="1" applyFont="1" applyFill="1" applyBorder="1" applyAlignment="1">
      <alignment horizontal="center"/>
    </xf>
    <xf numFmtId="2" fontId="0" fillId="0" borderId="0" xfId="0" applyNumberFormat="1" applyAlignment="1">
      <alignment horizontal="center"/>
    </xf>
    <xf numFmtId="0" fontId="39" fillId="0" borderId="0" xfId="0" applyFont="1"/>
    <xf numFmtId="0" fontId="13" fillId="0" borderId="0" xfId="0" applyFont="1"/>
    <xf numFmtId="0" fontId="38" fillId="0" borderId="0" xfId="0" applyFont="1" applyAlignment="1">
      <alignment horizontal="center"/>
    </xf>
    <xf numFmtId="3" fontId="0" fillId="0" borderId="0" xfId="0" applyNumberFormat="1" applyAlignment="1">
      <alignment horizontal="left"/>
    </xf>
    <xf numFmtId="0" fontId="21" fillId="4" borderId="0" xfId="0" applyFont="1" applyFill="1" applyAlignment="1">
      <alignment horizontal="center" vertical="center" wrapText="1"/>
    </xf>
    <xf numFmtId="164" fontId="10" fillId="0" borderId="18" xfId="5" applyNumberFormat="1" applyFont="1" applyBorder="1" applyAlignment="1" applyProtection="1">
      <alignment horizontal="right"/>
    </xf>
    <xf numFmtId="164" fontId="10" fillId="0" borderId="18" xfId="5" applyNumberFormat="1" applyFont="1" applyBorder="1" applyAlignment="1" applyProtection="1">
      <alignment horizontal="right"/>
      <protection locked="0"/>
    </xf>
    <xf numFmtId="43" fontId="10" fillId="0" borderId="18" xfId="5" applyFont="1" applyBorder="1" applyAlignment="1" applyProtection="1">
      <alignment horizontal="right"/>
    </xf>
    <xf numFmtId="2" fontId="10" fillId="0" borderId="27" xfId="0" applyNumberFormat="1" applyFont="1" applyBorder="1" applyAlignment="1">
      <alignment horizontal="right"/>
    </xf>
    <xf numFmtId="164" fontId="10" fillId="0" borderId="26" xfId="5" applyNumberFormat="1" applyFont="1" applyBorder="1" applyAlignment="1" applyProtection="1">
      <alignment horizontal="right"/>
    </xf>
    <xf numFmtId="2" fontId="10" fillId="0" borderId="18" xfId="0" applyNumberFormat="1" applyFont="1" applyBorder="1" applyAlignment="1">
      <alignment horizontal="right"/>
    </xf>
    <xf numFmtId="164" fontId="10" fillId="0" borderId="18" xfId="5" applyNumberFormat="1" applyFont="1" applyFill="1" applyBorder="1" applyAlignment="1" applyProtection="1">
      <alignment horizontal="center"/>
    </xf>
    <xf numFmtId="44" fontId="10" fillId="0" borderId="18" xfId="6" applyFont="1" applyBorder="1" applyAlignment="1" applyProtection="1">
      <alignment horizontal="center"/>
    </xf>
    <xf numFmtId="164" fontId="10" fillId="0" borderId="0" xfId="5" applyNumberFormat="1" applyFont="1" applyBorder="1" applyAlignment="1" applyProtection="1">
      <alignment horizontal="left"/>
    </xf>
    <xf numFmtId="164" fontId="10" fillId="0" borderId="0" xfId="5" applyNumberFormat="1" applyFont="1" applyBorder="1" applyAlignment="1" applyProtection="1">
      <alignment horizontal="right"/>
    </xf>
    <xf numFmtId="2" fontId="10" fillId="0" borderId="0" xfId="0" applyNumberFormat="1" applyFont="1" applyAlignment="1">
      <alignment horizontal="right"/>
    </xf>
    <xf numFmtId="43" fontId="10" fillId="0" borderId="0" xfId="5" applyFont="1" applyBorder="1" applyAlignment="1" applyProtection="1">
      <alignment horizontal="right"/>
    </xf>
    <xf numFmtId="43" fontId="10" fillId="0" borderId="0" xfId="5" applyFont="1" applyBorder="1" applyAlignment="1" applyProtection="1">
      <alignment horizontal="center"/>
    </xf>
    <xf numFmtId="44" fontId="10" fillId="0" borderId="0" xfId="6" applyFont="1" applyBorder="1" applyAlignment="1" applyProtection="1">
      <alignment horizontal="center"/>
    </xf>
    <xf numFmtId="0" fontId="3" fillId="0" borderId="0" xfId="2" applyAlignment="1" applyProtection="1">
      <alignment horizontal="left" indent="2"/>
    </xf>
    <xf numFmtId="0" fontId="45" fillId="0" borderId="0" xfId="0" applyFont="1" applyAlignment="1">
      <alignment horizontal="right"/>
    </xf>
    <xf numFmtId="0" fontId="0" fillId="0" borderId="0" xfId="0" applyAlignment="1">
      <alignment horizontal="left" indent="1"/>
    </xf>
    <xf numFmtId="0" fontId="0" fillId="0" borderId="0" xfId="0" applyAlignment="1">
      <alignment wrapText="1"/>
    </xf>
    <xf numFmtId="0" fontId="41" fillId="0" borderId="0" xfId="8" applyFont="1" applyAlignment="1">
      <alignment horizontal="left"/>
    </xf>
    <xf numFmtId="2" fontId="0" fillId="13" borderId="25" xfId="0" applyNumberFormat="1" applyFill="1" applyBorder="1"/>
    <xf numFmtId="4" fontId="5" fillId="0" borderId="25" xfId="0" applyNumberFormat="1" applyFont="1" applyBorder="1"/>
    <xf numFmtId="164" fontId="5" fillId="0" borderId="25" xfId="0" applyNumberFormat="1" applyFont="1" applyBorder="1"/>
    <xf numFmtId="3" fontId="5" fillId="0" borderId="25" xfId="0" applyNumberFormat="1" applyFont="1" applyBorder="1"/>
    <xf numFmtId="166" fontId="5" fillId="0" borderId="25" xfId="0" applyNumberFormat="1" applyFont="1" applyBorder="1"/>
    <xf numFmtId="2" fontId="5" fillId="0" borderId="25" xfId="0" applyNumberFormat="1" applyFont="1" applyBorder="1"/>
    <xf numFmtId="0" fontId="28" fillId="0" borderId="0" xfId="7" applyFont="1" applyProtection="1"/>
    <xf numFmtId="0" fontId="23" fillId="0" borderId="0" xfId="0" applyFont="1"/>
    <xf numFmtId="0" fontId="53" fillId="0" borderId="0" xfId="0" applyFont="1" applyAlignment="1">
      <alignment horizontal="right"/>
    </xf>
    <xf numFmtId="14" fontId="53" fillId="0" borderId="0" xfId="0" applyNumberFormat="1" applyFont="1" applyAlignment="1">
      <alignment horizontal="left"/>
    </xf>
    <xf numFmtId="3" fontId="5" fillId="10" borderId="25" xfId="0" applyNumberFormat="1" applyFont="1" applyFill="1" applyBorder="1"/>
    <xf numFmtId="166" fontId="5" fillId="9" borderId="25" xfId="0" applyNumberFormat="1" applyFont="1" applyFill="1" applyBorder="1"/>
    <xf numFmtId="167" fontId="5" fillId="10" borderId="25" xfId="0" applyNumberFormat="1" applyFont="1" applyFill="1" applyBorder="1"/>
    <xf numFmtId="4" fontId="5" fillId="10" borderId="25" xfId="0" applyNumberFormat="1" applyFont="1" applyFill="1" applyBorder="1"/>
    <xf numFmtId="3" fontId="5" fillId="9" borderId="25" xfId="0" applyNumberFormat="1" applyFont="1" applyFill="1" applyBorder="1"/>
    <xf numFmtId="0" fontId="42" fillId="0" borderId="0" xfId="8" applyFont="1" applyAlignment="1">
      <alignment horizontal="left" vertical="top" wrapText="1"/>
    </xf>
    <xf numFmtId="0" fontId="4" fillId="0" borderId="0" xfId="0" applyFont="1" applyAlignment="1">
      <alignment horizontal="center"/>
    </xf>
    <xf numFmtId="9" fontId="0" fillId="0" borderId="0" xfId="0" applyNumberFormat="1" applyAlignment="1">
      <alignment horizontal="center"/>
    </xf>
    <xf numFmtId="0" fontId="10" fillId="0" borderId="0" xfId="0" applyFont="1" applyAlignment="1">
      <alignment vertical="center" wrapText="1"/>
    </xf>
    <xf numFmtId="0" fontId="11" fillId="0" borderId="0" xfId="0" applyFont="1" applyAlignment="1">
      <alignment horizontal="right" wrapText="1"/>
    </xf>
    <xf numFmtId="0" fontId="11" fillId="0" borderId="0" xfId="0" applyFont="1" applyAlignment="1" applyProtection="1">
      <alignment horizontal="left"/>
      <protection locked="0"/>
    </xf>
    <xf numFmtId="0" fontId="62" fillId="10" borderId="25" xfId="0" applyFont="1" applyFill="1" applyBorder="1" applyAlignment="1">
      <alignment horizontal="center" wrapText="1"/>
    </xf>
    <xf numFmtId="0" fontId="62" fillId="0" borderId="25" xfId="0" applyFont="1" applyBorder="1" applyAlignment="1">
      <alignment horizontal="center" wrapText="1"/>
    </xf>
    <xf numFmtId="0" fontId="58" fillId="0" borderId="0" xfId="0" applyFont="1" applyAlignment="1" applyProtection="1">
      <alignment horizontal="center" vertical="top"/>
      <protection locked="0"/>
    </xf>
    <xf numFmtId="0" fontId="5" fillId="0" borderId="59" xfId="0" applyFont="1" applyBorder="1"/>
    <xf numFmtId="0" fontId="10" fillId="0" borderId="59" xfId="0" applyFont="1" applyBorder="1" applyAlignment="1">
      <alignment horizontal="right"/>
    </xf>
    <xf numFmtId="3" fontId="10" fillId="0" borderId="59" xfId="5" applyNumberFormat="1" applyFont="1" applyFill="1" applyBorder="1" applyProtection="1"/>
    <xf numFmtId="0" fontId="0" fillId="3" borderId="0" xfId="0" applyFill="1"/>
    <xf numFmtId="44" fontId="5" fillId="3" borderId="25" xfId="0" applyNumberFormat="1" applyFont="1" applyFill="1" applyBorder="1"/>
    <xf numFmtId="0" fontId="4" fillId="0" borderId="0" xfId="0" applyFont="1" applyAlignment="1">
      <alignment horizontal="right" vertical="center"/>
    </xf>
    <xf numFmtId="0" fontId="4" fillId="0" borderId="0" xfId="0" applyFont="1" applyAlignment="1">
      <alignment vertical="center"/>
    </xf>
    <xf numFmtId="0" fontId="30" fillId="0" borderId="0" xfId="0" applyFont="1" applyAlignment="1">
      <alignment vertical="top" wrapText="1"/>
    </xf>
    <xf numFmtId="0" fontId="13" fillId="0" borderId="0" xfId="0" applyFont="1" applyAlignment="1" applyProtection="1">
      <alignment vertical="top"/>
      <protection hidden="1"/>
    </xf>
    <xf numFmtId="0" fontId="12" fillId="0" borderId="0" xfId="0" applyFont="1" applyAlignment="1">
      <alignment vertical="top" wrapText="1"/>
    </xf>
    <xf numFmtId="0" fontId="37" fillId="0" borderId="54" xfId="0" applyFont="1" applyBorder="1" applyAlignment="1">
      <alignment wrapText="1"/>
    </xf>
    <xf numFmtId="0" fontId="13" fillId="0" borderId="0" xfId="0" applyFont="1" applyAlignment="1" applyProtection="1">
      <alignment vertical="top"/>
      <protection locked="0"/>
    </xf>
    <xf numFmtId="4" fontId="64" fillId="0" borderId="25" xfId="0" applyNumberFormat="1" applyFont="1" applyBorder="1"/>
    <xf numFmtId="0" fontId="9" fillId="0" borderId="0" xfId="0" applyFont="1"/>
    <xf numFmtId="0" fontId="8" fillId="11" borderId="0" xfId="0" applyFont="1" applyFill="1"/>
    <xf numFmtId="0" fontId="5" fillId="11" borderId="0" xfId="0" applyFont="1" applyFill="1"/>
    <xf numFmtId="0" fontId="8" fillId="11" borderId="0" xfId="0" applyFont="1" applyFill="1" applyAlignment="1">
      <alignment vertical="top" wrapText="1"/>
    </xf>
    <xf numFmtId="0" fontId="5" fillId="0" borderId="8" xfId="0" applyFont="1" applyBorder="1" applyAlignment="1">
      <alignment horizontal="center" wrapText="1"/>
    </xf>
    <xf numFmtId="0" fontId="36" fillId="0" borderId="0" xfId="0" applyFont="1" applyAlignment="1" applyProtection="1">
      <alignment horizontal="left"/>
      <protection hidden="1"/>
    </xf>
    <xf numFmtId="0" fontId="66" fillId="0" borderId="0" xfId="0" applyFont="1"/>
    <xf numFmtId="0" fontId="10" fillId="8" borderId="15" xfId="0" applyFont="1" applyFill="1" applyBorder="1" applyAlignment="1" applyProtection="1">
      <alignment horizontal="center" vertical="center" wrapText="1"/>
      <protection locked="0"/>
    </xf>
    <xf numFmtId="0" fontId="67" fillId="0" borderId="0" xfId="0" applyFont="1"/>
    <xf numFmtId="0" fontId="0" fillId="0" borderId="25" xfId="0" applyBorder="1" applyAlignment="1" applyProtection="1">
      <alignment horizontal="center" wrapText="1"/>
      <protection locked="0"/>
    </xf>
    <xf numFmtId="0" fontId="50" fillId="0" borderId="7" xfId="0" applyFont="1" applyBorder="1" applyAlignment="1" applyProtection="1">
      <alignment horizontal="right" wrapText="1"/>
      <protection locked="0"/>
    </xf>
    <xf numFmtId="0" fontId="50" fillId="0" borderId="7" xfId="0" applyFont="1" applyBorder="1" applyAlignment="1" applyProtection="1">
      <alignment horizontal="left" wrapText="1"/>
      <protection locked="0"/>
    </xf>
    <xf numFmtId="0" fontId="10" fillId="0" borderId="0" xfId="0" applyFont="1" applyAlignment="1">
      <alignment horizontal="right" wrapText="1"/>
    </xf>
    <xf numFmtId="0" fontId="5" fillId="2" borderId="14" xfId="0" applyFont="1" applyFill="1" applyBorder="1" applyAlignment="1">
      <alignment horizontal="right"/>
    </xf>
    <xf numFmtId="0" fontId="14" fillId="0" borderId="0" xfId="0" applyFont="1" applyAlignment="1">
      <alignment horizontal="center" vertical="top"/>
    </xf>
    <xf numFmtId="0" fontId="34" fillId="7" borderId="28" xfId="0" applyFont="1" applyFill="1" applyBorder="1" applyAlignment="1">
      <alignment horizontal="center" vertical="center"/>
    </xf>
    <xf numFmtId="0" fontId="34" fillId="7" borderId="29" xfId="0" applyFont="1" applyFill="1" applyBorder="1" applyAlignment="1">
      <alignment horizontal="center" vertical="center"/>
    </xf>
    <xf numFmtId="0" fontId="38" fillId="0" borderId="0" xfId="0" applyFont="1" applyAlignment="1">
      <alignment horizontal="center" wrapText="1"/>
    </xf>
    <xf numFmtId="0" fontId="38" fillId="0" borderId="0" xfId="0" applyFont="1" applyAlignment="1">
      <alignment horizontal="center"/>
    </xf>
    <xf numFmtId="0" fontId="13" fillId="7" borderId="37" xfId="0" applyFont="1" applyFill="1" applyBorder="1" applyAlignment="1">
      <alignment horizontal="left" vertical="center" wrapText="1"/>
    </xf>
    <xf numFmtId="0" fontId="13" fillId="7" borderId="38" xfId="0" applyFont="1" applyFill="1" applyBorder="1" applyAlignment="1">
      <alignment horizontal="left" vertical="center" wrapText="1"/>
    </xf>
    <xf numFmtId="0" fontId="13" fillId="7" borderId="39" xfId="0" applyFont="1" applyFill="1" applyBorder="1" applyAlignment="1">
      <alignment horizontal="left" vertical="center" wrapText="1"/>
    </xf>
    <xf numFmtId="0" fontId="13" fillId="7" borderId="40" xfId="0" applyFont="1" applyFill="1" applyBorder="1" applyAlignment="1">
      <alignment horizontal="left" vertical="center" wrapText="1"/>
    </xf>
    <xf numFmtId="0" fontId="13" fillId="0" borderId="37" xfId="0" applyFont="1" applyBorder="1" applyAlignment="1" applyProtection="1">
      <alignment horizontal="left" vertical="top" wrapText="1"/>
      <protection locked="0"/>
    </xf>
    <xf numFmtId="0" fontId="13" fillId="0" borderId="38" xfId="0" applyFont="1" applyBorder="1" applyAlignment="1" applyProtection="1">
      <alignment horizontal="left" vertical="top" wrapText="1"/>
      <protection locked="0"/>
    </xf>
    <xf numFmtId="0" fontId="13" fillId="0" borderId="41" xfId="0" applyFont="1" applyBorder="1" applyAlignment="1" applyProtection="1">
      <alignment horizontal="left" vertical="top" wrapText="1"/>
      <protection locked="0"/>
    </xf>
    <xf numFmtId="0" fontId="13" fillId="0" borderId="42" xfId="0" applyFont="1" applyBorder="1" applyAlignment="1" applyProtection="1">
      <alignment horizontal="left" vertical="top" wrapText="1"/>
      <protection locked="0"/>
    </xf>
    <xf numFmtId="0" fontId="13" fillId="0" borderId="39" xfId="0" applyFont="1" applyBorder="1" applyAlignment="1" applyProtection="1">
      <alignment horizontal="left" vertical="top" wrapText="1"/>
      <protection locked="0"/>
    </xf>
    <xf numFmtId="0" fontId="13" fillId="0" borderId="40" xfId="0" applyFont="1" applyBorder="1" applyAlignment="1" applyProtection="1">
      <alignment horizontal="left" vertical="top" wrapText="1"/>
      <protection locked="0"/>
    </xf>
    <xf numFmtId="0" fontId="54" fillId="0" borderId="0" xfId="0" applyFont="1" applyAlignment="1">
      <alignment horizontal="left" wrapText="1"/>
    </xf>
    <xf numFmtId="0" fontId="10" fillId="0" borderId="0" xfId="0" applyFont="1" applyAlignment="1">
      <alignment horizontal="right"/>
    </xf>
    <xf numFmtId="0" fontId="0" fillId="0" borderId="13" xfId="0" applyBorder="1" applyAlignment="1">
      <alignment horizontal="right"/>
    </xf>
    <xf numFmtId="0" fontId="8" fillId="13" borderId="35" xfId="0" applyFont="1" applyFill="1" applyBorder="1" applyAlignment="1" applyProtection="1">
      <alignment horizontal="right" vertical="top" wrapText="1"/>
      <protection locked="0"/>
    </xf>
    <xf numFmtId="0" fontId="8" fillId="13" borderId="36" xfId="0" applyFont="1" applyFill="1" applyBorder="1" applyAlignment="1" applyProtection="1">
      <alignment horizontal="right" vertical="top" wrapText="1"/>
      <protection locked="0"/>
    </xf>
    <xf numFmtId="0" fontId="8" fillId="13" borderId="34" xfId="0" applyFont="1" applyFill="1" applyBorder="1" applyAlignment="1" applyProtection="1">
      <alignment horizontal="right" vertical="top" wrapText="1"/>
      <protection locked="0"/>
    </xf>
    <xf numFmtId="0" fontId="8" fillId="13" borderId="1" xfId="0" applyFont="1" applyFill="1" applyBorder="1" applyAlignment="1" applyProtection="1">
      <alignment horizontal="right" vertical="top" wrapText="1"/>
      <protection locked="0"/>
    </xf>
    <xf numFmtId="0" fontId="8" fillId="13" borderId="2" xfId="0" applyFont="1" applyFill="1" applyBorder="1" applyAlignment="1" applyProtection="1">
      <alignment horizontal="right" vertical="top" wrapText="1"/>
      <protection locked="0"/>
    </xf>
    <xf numFmtId="0" fontId="8" fillId="13" borderId="3" xfId="0" applyFont="1" applyFill="1" applyBorder="1" applyAlignment="1" applyProtection="1">
      <alignment horizontal="right" vertical="top" wrapText="1"/>
      <protection locked="0"/>
    </xf>
    <xf numFmtId="0" fontId="8" fillId="13" borderId="6" xfId="0" applyFont="1" applyFill="1" applyBorder="1" applyAlignment="1" applyProtection="1">
      <alignment horizontal="right" vertical="top" wrapText="1"/>
      <protection locked="0"/>
    </xf>
    <xf numFmtId="0" fontId="8" fillId="13" borderId="7" xfId="0" applyFont="1" applyFill="1" applyBorder="1" applyAlignment="1" applyProtection="1">
      <alignment horizontal="right" vertical="top" wrapText="1"/>
      <protection locked="0"/>
    </xf>
    <xf numFmtId="0" fontId="8" fillId="13" borderId="8" xfId="0" applyFont="1" applyFill="1" applyBorder="1" applyAlignment="1" applyProtection="1">
      <alignment horizontal="right" vertical="top" wrapText="1"/>
      <protection locked="0"/>
    </xf>
    <xf numFmtId="0" fontId="34" fillId="2" borderId="14" xfId="0" applyFont="1" applyFill="1" applyBorder="1" applyAlignment="1">
      <alignment horizontal="center"/>
    </xf>
    <xf numFmtId="14" fontId="11" fillId="0" borderId="11" xfId="0" applyNumberFormat="1" applyFont="1" applyBorder="1" applyAlignment="1" applyProtection="1">
      <alignment horizontal="left"/>
      <protection locked="0"/>
    </xf>
    <xf numFmtId="14" fontId="11" fillId="0" borderId="10" xfId="0" applyNumberFormat="1" applyFont="1" applyBorder="1" applyAlignment="1" applyProtection="1">
      <alignment horizontal="left"/>
      <protection locked="0"/>
    </xf>
    <xf numFmtId="14" fontId="11" fillId="0" borderId="9" xfId="0" applyNumberFormat="1" applyFont="1" applyBorder="1" applyAlignment="1" applyProtection="1">
      <alignment horizontal="left"/>
      <protection locked="0"/>
    </xf>
    <xf numFmtId="0" fontId="11" fillId="0" borderId="11" xfId="0" applyFont="1" applyBorder="1" applyAlignment="1" applyProtection="1">
      <alignment horizontal="left"/>
      <protection locked="0"/>
    </xf>
    <xf numFmtId="0" fontId="11" fillId="0" borderId="10"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52" fillId="6" borderId="11" xfId="0" applyFont="1" applyFill="1" applyBorder="1" applyAlignment="1">
      <alignment horizontal="center" vertical="top" wrapText="1"/>
    </xf>
    <xf numFmtId="0" fontId="52" fillId="6" borderId="10" xfId="0" applyFont="1" applyFill="1" applyBorder="1" applyAlignment="1">
      <alignment horizontal="center" vertical="top" wrapText="1"/>
    </xf>
    <xf numFmtId="0" fontId="52" fillId="6" borderId="9" xfId="0" applyFont="1" applyFill="1" applyBorder="1" applyAlignment="1">
      <alignment horizontal="center" vertical="top" wrapText="1"/>
    </xf>
    <xf numFmtId="165" fontId="11" fillId="0" borderId="11" xfId="0" applyNumberFormat="1" applyFont="1" applyBorder="1" applyAlignment="1" applyProtection="1">
      <alignment horizontal="left"/>
      <protection locked="0"/>
    </xf>
    <xf numFmtId="165" fontId="11" fillId="0" borderId="9" xfId="0" applyNumberFormat="1" applyFont="1" applyBorder="1" applyAlignment="1" applyProtection="1">
      <alignment horizontal="left"/>
      <protection locked="0"/>
    </xf>
    <xf numFmtId="0" fontId="5" fillId="0" borderId="2" xfId="0" applyFont="1" applyBorder="1" applyAlignment="1">
      <alignment horizontal="center" wrapText="1"/>
    </xf>
    <xf numFmtId="0" fontId="61" fillId="0" borderId="0" xfId="0" applyFont="1" applyAlignment="1">
      <alignment vertical="top" wrapText="1"/>
    </xf>
    <xf numFmtId="0" fontId="7" fillId="0" borderId="0" xfId="0" applyFont="1" applyAlignment="1">
      <alignment horizontal="center" wrapText="1"/>
    </xf>
    <xf numFmtId="0" fontId="7" fillId="0" borderId="0" xfId="0" applyFont="1" applyAlignment="1">
      <alignment horizontal="center"/>
    </xf>
    <xf numFmtId="0" fontId="10" fillId="0" borderId="13" xfId="0" applyFont="1" applyBorder="1" applyAlignment="1">
      <alignment horizontal="right"/>
    </xf>
    <xf numFmtId="0" fontId="26" fillId="0" borderId="11" xfId="7" applyFill="1" applyBorder="1" applyAlignment="1" applyProtection="1">
      <alignment horizontal="left"/>
      <protection locked="0"/>
    </xf>
    <xf numFmtId="0" fontId="27" fillId="0" borderId="10" xfId="0" applyFont="1" applyBorder="1" applyAlignment="1" applyProtection="1">
      <alignment horizontal="left"/>
      <protection locked="0"/>
    </xf>
    <xf numFmtId="0" fontId="5" fillId="0" borderId="0" xfId="0" applyFont="1" applyAlignment="1">
      <alignment horizontal="right"/>
    </xf>
    <xf numFmtId="0" fontId="63" fillId="0" borderId="7" xfId="0" applyFont="1" applyBorder="1" applyAlignment="1">
      <alignment horizontal="right" wrapText="1"/>
    </xf>
    <xf numFmtId="0" fontId="49" fillId="0" borderId="7" xfId="0" applyFont="1" applyBorder="1" applyAlignment="1" applyProtection="1">
      <alignment horizontal="center" wrapText="1"/>
      <protection locked="0"/>
    </xf>
    <xf numFmtId="0" fontId="10" fillId="9" borderId="35" xfId="0" applyFont="1" applyFill="1" applyBorder="1" applyAlignment="1">
      <alignment horizontal="center"/>
    </xf>
    <xf numFmtId="0" fontId="10" fillId="9" borderId="34" xfId="0" applyFont="1" applyFill="1" applyBorder="1" applyAlignment="1">
      <alignment horizontal="center"/>
    </xf>
    <xf numFmtId="0" fontId="27" fillId="0" borderId="0" xfId="0" applyFont="1" applyAlignment="1" applyProtection="1">
      <alignment horizontal="left" vertical="center" wrapText="1"/>
      <protection hidden="1"/>
    </xf>
    <xf numFmtId="0" fontId="13" fillId="3" borderId="4" xfId="0" applyFont="1" applyFill="1" applyBorder="1" applyAlignment="1" applyProtection="1">
      <alignment horizontal="left" vertical="top" wrapText="1"/>
      <protection locked="0"/>
    </xf>
    <xf numFmtId="0" fontId="13" fillId="3" borderId="0" xfId="0" applyFont="1" applyFill="1" applyAlignment="1" applyProtection="1">
      <alignment horizontal="left" vertical="top" wrapText="1"/>
      <protection locked="0"/>
    </xf>
    <xf numFmtId="0" fontId="13" fillId="3" borderId="5" xfId="0" applyFont="1" applyFill="1" applyBorder="1" applyAlignment="1" applyProtection="1">
      <alignment horizontal="left" vertical="top" wrapText="1"/>
      <protection locked="0"/>
    </xf>
    <xf numFmtId="0" fontId="13" fillId="3" borderId="6" xfId="0" applyFont="1" applyFill="1" applyBorder="1" applyAlignment="1" applyProtection="1">
      <alignment horizontal="left" vertical="top" wrapText="1"/>
      <protection locked="0"/>
    </xf>
    <xf numFmtId="0" fontId="13" fillId="3" borderId="7" xfId="0" applyFont="1" applyFill="1" applyBorder="1" applyAlignment="1" applyProtection="1">
      <alignment horizontal="left" vertical="top" wrapText="1"/>
      <protection locked="0"/>
    </xf>
    <xf numFmtId="0" fontId="13" fillId="3" borderId="8" xfId="0" applyFont="1" applyFill="1" applyBorder="1" applyAlignment="1" applyProtection="1">
      <alignment horizontal="left" vertical="top" wrapText="1"/>
      <protection locked="0"/>
    </xf>
    <xf numFmtId="0" fontId="29" fillId="0" borderId="0" xfId="0" applyFont="1" applyAlignment="1" applyProtection="1">
      <alignment vertical="top" wrapText="1"/>
      <protection hidden="1"/>
    </xf>
    <xf numFmtId="0" fontId="30" fillId="0" borderId="0" xfId="0" quotePrefix="1" applyFont="1" applyAlignment="1" applyProtection="1">
      <alignment vertical="top" wrapText="1"/>
      <protection hidden="1"/>
    </xf>
    <xf numFmtId="0" fontId="30" fillId="0" borderId="0" xfId="0" applyFont="1" applyAlignment="1" applyProtection="1">
      <alignment vertical="top" wrapText="1"/>
      <protection hidden="1"/>
    </xf>
    <xf numFmtId="0" fontId="29" fillId="0" borderId="0" xfId="0" applyFont="1" applyAlignment="1" applyProtection="1">
      <alignment horizontal="left" vertical="top" wrapText="1"/>
      <protection hidden="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0" fillId="0" borderId="0" xfId="0" applyFont="1" applyAlignment="1" applyProtection="1">
      <alignment horizontal="left" wrapText="1"/>
      <protection hidden="1"/>
    </xf>
    <xf numFmtId="0" fontId="0" fillId="0" borderId="0" xfId="0" applyAlignment="1" applyProtection="1">
      <alignment horizontal="left" wrapText="1"/>
      <protection hidden="1"/>
    </xf>
    <xf numFmtId="0" fontId="0" fillId="0" borderId="0" xfId="0" applyAlignment="1" applyProtection="1">
      <alignment horizontal="left" vertical="top" wrapText="1"/>
      <protection hidden="1"/>
    </xf>
    <xf numFmtId="0" fontId="8" fillId="0" borderId="0" xfId="0" applyFont="1" applyAlignment="1">
      <alignment vertical="top" wrapText="1"/>
    </xf>
    <xf numFmtId="0" fontId="8" fillId="0" borderId="0" xfId="0" applyFont="1" applyAlignment="1">
      <alignment horizontal="left" vertical="top" wrapText="1"/>
    </xf>
    <xf numFmtId="0" fontId="29" fillId="0" borderId="0" xfId="0" applyFont="1" applyAlignment="1">
      <alignment horizontal="left" vertical="top" wrapText="1"/>
    </xf>
    <xf numFmtId="0" fontId="11" fillId="0" borderId="55" xfId="5" applyNumberFormat="1" applyFont="1" applyFill="1" applyBorder="1" applyAlignment="1" applyProtection="1">
      <alignment horizontal="center"/>
      <protection locked="0"/>
    </xf>
    <xf numFmtId="0" fontId="11" fillId="0" borderId="60" xfId="5" applyNumberFormat="1" applyFont="1" applyFill="1" applyBorder="1" applyAlignment="1" applyProtection="1">
      <alignment horizontal="center"/>
      <protection locked="0"/>
    </xf>
    <xf numFmtId="0" fontId="11" fillId="0" borderId="61" xfId="5" applyNumberFormat="1" applyFont="1" applyFill="1" applyBorder="1" applyAlignment="1" applyProtection="1">
      <alignment horizontal="center"/>
      <protection locked="0"/>
    </xf>
    <xf numFmtId="0" fontId="11" fillId="0" borderId="56" xfId="5" applyNumberFormat="1" applyFont="1" applyFill="1" applyBorder="1" applyAlignment="1" applyProtection="1">
      <alignment horizontal="center"/>
      <protection locked="0"/>
    </xf>
    <xf numFmtId="0" fontId="11" fillId="0" borderId="0" xfId="5" applyNumberFormat="1" applyFont="1" applyFill="1" applyBorder="1" applyAlignment="1" applyProtection="1">
      <alignment horizontal="center"/>
      <protection locked="0"/>
    </xf>
    <xf numFmtId="0" fontId="11" fillId="0" borderId="13" xfId="5" applyNumberFormat="1" applyFont="1" applyFill="1" applyBorder="1" applyAlignment="1" applyProtection="1">
      <alignment horizontal="center"/>
      <protection locked="0"/>
    </xf>
    <xf numFmtId="0" fontId="11" fillId="0" borderId="57" xfId="5" applyNumberFormat="1" applyFont="1" applyFill="1" applyBorder="1" applyAlignment="1" applyProtection="1">
      <alignment horizontal="center"/>
      <protection locked="0"/>
    </xf>
    <xf numFmtId="0" fontId="11" fillId="0" borderId="62" xfId="5" applyNumberFormat="1" applyFont="1" applyFill="1" applyBorder="1" applyAlignment="1" applyProtection="1">
      <alignment horizontal="center"/>
      <protection locked="0"/>
    </xf>
    <xf numFmtId="0" fontId="11" fillId="0" borderId="63" xfId="5" applyNumberFormat="1" applyFont="1" applyFill="1" applyBorder="1" applyAlignment="1" applyProtection="1">
      <alignment horizontal="center"/>
      <protection locked="0"/>
    </xf>
    <xf numFmtId="0" fontId="15" fillId="0" borderId="12" xfId="0" applyFont="1" applyBorder="1" applyAlignment="1">
      <alignment horizontal="center"/>
    </xf>
    <xf numFmtId="0" fontId="30" fillId="0" borderId="0" xfId="0" applyFont="1" applyAlignment="1">
      <alignment vertical="top" wrapText="1"/>
    </xf>
    <xf numFmtId="0" fontId="30" fillId="0" borderId="0" xfId="0" applyFont="1" applyAlignment="1">
      <alignment vertical="top"/>
    </xf>
    <xf numFmtId="0" fontId="30" fillId="17" borderId="0" xfId="0" applyFont="1" applyFill="1" applyAlignment="1" applyProtection="1">
      <alignment horizontal="center" vertical="top" wrapText="1"/>
      <protection locked="0"/>
    </xf>
    <xf numFmtId="0" fontId="29" fillId="0" borderId="0" xfId="0" applyFont="1" applyAlignment="1">
      <alignment vertical="top" wrapText="1"/>
    </xf>
    <xf numFmtId="0" fontId="30" fillId="0" borderId="0" xfId="0" quotePrefix="1" applyFont="1" applyAlignment="1">
      <alignment vertical="top" wrapText="1"/>
    </xf>
    <xf numFmtId="0" fontId="6" fillId="2" borderId="0" xfId="0" applyFont="1" applyFill="1" applyAlignment="1">
      <alignment wrapText="1"/>
    </xf>
    <xf numFmtId="168" fontId="36" fillId="0" borderId="24" xfId="0" applyNumberFormat="1" applyFont="1" applyBorder="1" applyAlignment="1">
      <alignment horizontal="left" vertical="center" wrapText="1"/>
    </xf>
    <xf numFmtId="0" fontId="19" fillId="2" borderId="0" xfId="0" applyFont="1" applyFill="1" applyAlignment="1">
      <alignment horizontal="center" wrapText="1"/>
    </xf>
    <xf numFmtId="0" fontId="19" fillId="2" borderId="58" xfId="0" applyFont="1" applyFill="1" applyBorder="1" applyAlignment="1">
      <alignment horizontal="center" wrapText="1"/>
    </xf>
    <xf numFmtId="0" fontId="17" fillId="2" borderId="0" xfId="0" applyFont="1" applyFill="1" applyAlignment="1">
      <alignment horizontal="center" wrapText="1"/>
    </xf>
    <xf numFmtId="0" fontId="17" fillId="2" borderId="58" xfId="0" applyFont="1" applyFill="1" applyBorder="1" applyAlignment="1">
      <alignment horizontal="center" wrapText="1"/>
    </xf>
    <xf numFmtId="0" fontId="14" fillId="3" borderId="25" xfId="0" applyFont="1" applyFill="1" applyBorder="1" applyAlignment="1">
      <alignment horizontal="center"/>
    </xf>
    <xf numFmtId="0" fontId="14" fillId="5" borderId="25" xfId="0" applyFont="1" applyFill="1" applyBorder="1" applyAlignment="1">
      <alignment horizontal="center"/>
    </xf>
    <xf numFmtId="0" fontId="18" fillId="2" borderId="24" xfId="0" applyFont="1" applyFill="1" applyBorder="1" applyAlignment="1">
      <alignment horizontal="center"/>
    </xf>
    <xf numFmtId="0" fontId="18" fillId="2" borderId="0" xfId="0" applyFont="1" applyFill="1" applyAlignment="1">
      <alignment horizontal="center"/>
    </xf>
    <xf numFmtId="0" fontId="18" fillId="2" borderId="24" xfId="0" applyFont="1" applyFill="1" applyBorder="1" applyAlignment="1">
      <alignment horizontal="center" wrapText="1"/>
    </xf>
    <xf numFmtId="0" fontId="18" fillId="2" borderId="0" xfId="0" applyFont="1" applyFill="1" applyAlignment="1">
      <alignment horizontal="center" wrapText="1"/>
    </xf>
    <xf numFmtId="0" fontId="0" fillId="0" borderId="30"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23" xfId="0" applyFont="1" applyBorder="1" applyAlignment="1">
      <alignment horizontal="center" wrapText="1"/>
    </xf>
    <xf numFmtId="0" fontId="4" fillId="0" borderId="20" xfId="0" applyFont="1" applyBorder="1" applyAlignment="1">
      <alignment horizontal="center" wrapText="1"/>
    </xf>
    <xf numFmtId="0" fontId="37" fillId="3" borderId="0" xfId="0" quotePrefix="1" applyFont="1" applyFill="1" applyAlignment="1" applyProtection="1">
      <protection hidden="1"/>
    </xf>
    <xf numFmtId="0" fontId="37" fillId="5" borderId="0" xfId="0" quotePrefix="1" applyFont="1" applyFill="1" applyAlignment="1" applyProtection="1">
      <protection hidden="1"/>
    </xf>
    <xf numFmtId="0" fontId="8" fillId="0" borderId="0" xfId="0" applyFont="1" applyAlignment="1"/>
  </cellXfs>
  <cellStyles count="9">
    <cellStyle name="Comma" xfId="5" builtinId="3"/>
    <cellStyle name="Ctx_Hyperlink" xfId="2" xr:uid="{00000000-0005-0000-0000-000000000000}"/>
    <cellStyle name="Currency" xfId="6" builtinId="4"/>
    <cellStyle name="Hyperlink" xfId="7" builtinId="8"/>
    <cellStyle name="Normal" xfId="0" builtinId="0"/>
    <cellStyle name="Normal 2" xfId="1" xr:uid="{00000000-0005-0000-0000-000003000000}"/>
    <cellStyle name="Normal 2 2" xfId="3" xr:uid="{00000000-0005-0000-0000-000004000000}"/>
    <cellStyle name="Normal 2 2 13" xfId="8" xr:uid="{F32B2153-22B7-4E91-88B0-D7DB07F39AD6}"/>
    <cellStyle name="Normal 4" xfId="4" xr:uid="{83C831A9-361B-4E6C-A127-D12DE2544369}"/>
  </cellStyles>
  <dxfs count="159">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rgb="FFFFF2CC"/>
        </patternFill>
      </fill>
    </dxf>
    <dxf>
      <fill>
        <patternFill>
          <bgColor rgb="FFFFF2CC"/>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ont>
        <color rgb="FF00B050"/>
      </font>
    </dxf>
    <dxf>
      <font>
        <color rgb="FFFF0000"/>
      </font>
    </dxf>
    <dxf>
      <font>
        <color rgb="FF00B050"/>
      </font>
    </dxf>
    <dxf>
      <fill>
        <patternFill patternType="none">
          <bgColor auto="1"/>
        </patternFill>
      </fill>
    </dxf>
    <dxf>
      <fill>
        <patternFill patternType="none">
          <bgColor auto="1"/>
        </patternFill>
      </fill>
    </dxf>
    <dxf>
      <font>
        <color rgb="FF00B05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colors>
    <mruColors>
      <color rgb="FF000000"/>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1312118</xdr:colOff>
      <xdr:row>0</xdr:row>
      <xdr:rowOff>136074</xdr:rowOff>
    </xdr:from>
    <xdr:to>
      <xdr:col>7</xdr:col>
      <xdr:colOff>1463801</xdr:colOff>
      <xdr:row>3</xdr:row>
      <xdr:rowOff>96304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961" t="15944" r="5045" b="18687"/>
        <a:stretch/>
      </xdr:blipFill>
      <xdr:spPr>
        <a:xfrm>
          <a:off x="4150179" y="136074"/>
          <a:ext cx="2799184" cy="6777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59267</xdr:colOff>
      <xdr:row>0</xdr:row>
      <xdr:rowOff>50800</xdr:rowOff>
    </xdr:from>
    <xdr:to>
      <xdr:col>12</xdr:col>
      <xdr:colOff>350245</xdr:colOff>
      <xdr:row>26</xdr:row>
      <xdr:rowOff>16934</xdr:rowOff>
    </xdr:to>
    <xdr:pic>
      <xdr:nvPicPr>
        <xdr:cNvPr id="3" name="Picture 2">
          <a:extLst>
            <a:ext uri="{FF2B5EF4-FFF2-40B4-BE49-F238E27FC236}">
              <a16:creationId xmlns:a16="http://schemas.microsoft.com/office/drawing/2014/main" id="{4052867E-2CB3-7F81-ED6E-F3B109D3656D}"/>
            </a:ext>
          </a:extLst>
        </xdr:cNvPr>
        <xdr:cNvPicPr>
          <a:picLocks noChangeAspect="1"/>
        </xdr:cNvPicPr>
      </xdr:nvPicPr>
      <xdr:blipFill>
        <a:blip xmlns:r="http://schemas.openxmlformats.org/officeDocument/2006/relationships" r:embed="rId1"/>
        <a:stretch>
          <a:fillRect/>
        </a:stretch>
      </xdr:blipFill>
      <xdr:spPr>
        <a:xfrm>
          <a:off x="59267" y="50800"/>
          <a:ext cx="7606178" cy="4809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484680</xdr:colOff>
      <xdr:row>30</xdr:row>
      <xdr:rowOff>18825</xdr:rowOff>
    </xdr:from>
    <xdr:to>
      <xdr:col>22</xdr:col>
      <xdr:colOff>536946</xdr:colOff>
      <xdr:row>41</xdr:row>
      <xdr:rowOff>135664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t="10564"/>
        <a:stretch/>
      </xdr:blipFill>
      <xdr:spPr>
        <a:xfrm>
          <a:off x="9514380" y="3466875"/>
          <a:ext cx="5448709" cy="2449829"/>
        </a:xfrm>
        <a:prstGeom prst="rect">
          <a:avLst/>
        </a:prstGeom>
      </xdr:spPr>
    </xdr:pic>
    <xdr:clientData/>
  </xdr:twoCellAnchor>
  <xdr:twoCellAnchor>
    <xdr:from>
      <xdr:col>20</xdr:col>
      <xdr:colOff>511903</xdr:colOff>
      <xdr:row>29</xdr:row>
      <xdr:rowOff>182899</xdr:rowOff>
    </xdr:from>
    <xdr:to>
      <xdr:col>21</xdr:col>
      <xdr:colOff>399508</xdr:colOff>
      <xdr:row>30</xdr:row>
      <xdr:rowOff>203722</xdr:rowOff>
    </xdr:to>
    <xdr:sp macro="" textlink="">
      <xdr:nvSpPr>
        <xdr:cNvPr id="5" name="Callout: Bent Line 4">
          <a:extLst>
            <a:ext uri="{FF2B5EF4-FFF2-40B4-BE49-F238E27FC236}">
              <a16:creationId xmlns:a16="http://schemas.microsoft.com/office/drawing/2014/main" id="{00000000-0008-0000-0200-000005000000}"/>
            </a:ext>
          </a:extLst>
        </xdr:cNvPr>
        <xdr:cNvSpPr/>
      </xdr:nvSpPr>
      <xdr:spPr>
        <a:xfrm>
          <a:off x="13761178" y="3421399"/>
          <a:ext cx="497205" cy="230373"/>
        </a:xfrm>
        <a:prstGeom prst="borderCallout2">
          <a:avLst>
            <a:gd name="adj1" fmla="val 18750"/>
            <a:gd name="adj2" fmla="val -8333"/>
            <a:gd name="adj3" fmla="val 18750"/>
            <a:gd name="adj4" fmla="val -16667"/>
            <a:gd name="adj5" fmla="val 293369"/>
            <a:gd name="adj6" fmla="val -95629"/>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900">
              <a:solidFill>
                <a:sysClr val="windowText" lastClr="000000"/>
              </a:solidFill>
              <a:latin typeface="Segoe UI" panose="020B0502040204020203" pitchFamily="34" charset="0"/>
              <a:cs typeface="Segoe UI" panose="020B0502040204020203" pitchFamily="34" charset="0"/>
            </a:rPr>
            <a:t>Cell D9</a:t>
          </a:r>
        </a:p>
      </xdr:txBody>
    </xdr:sp>
    <xdr:clientData/>
  </xdr:twoCellAnchor>
  <xdr:twoCellAnchor>
    <xdr:from>
      <xdr:col>22</xdr:col>
      <xdr:colOff>211456</xdr:colOff>
      <xdr:row>29</xdr:row>
      <xdr:rowOff>172859</xdr:rowOff>
    </xdr:from>
    <xdr:to>
      <xdr:col>23</xdr:col>
      <xdr:colOff>133847</xdr:colOff>
      <xdr:row>31</xdr:row>
      <xdr:rowOff>9608</xdr:rowOff>
    </xdr:to>
    <xdr:sp macro="" textlink="">
      <xdr:nvSpPr>
        <xdr:cNvPr id="6" name="Callout: Bent Line 5">
          <a:extLst>
            <a:ext uri="{FF2B5EF4-FFF2-40B4-BE49-F238E27FC236}">
              <a16:creationId xmlns:a16="http://schemas.microsoft.com/office/drawing/2014/main" id="{00000000-0008-0000-0200-000006000000}"/>
            </a:ext>
          </a:extLst>
        </xdr:cNvPr>
        <xdr:cNvSpPr/>
      </xdr:nvSpPr>
      <xdr:spPr>
        <a:xfrm>
          <a:off x="14300173" y="3535598"/>
          <a:ext cx="535304" cy="250880"/>
        </a:xfrm>
        <a:prstGeom prst="borderCallout2">
          <a:avLst>
            <a:gd name="adj1" fmla="val 18750"/>
            <a:gd name="adj2" fmla="val -8333"/>
            <a:gd name="adj3" fmla="val 18750"/>
            <a:gd name="adj4" fmla="val -16667"/>
            <a:gd name="adj5" fmla="val 260395"/>
            <a:gd name="adj6" fmla="val -132634"/>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900">
              <a:solidFill>
                <a:sysClr val="windowText" lastClr="000000"/>
              </a:solidFill>
              <a:latin typeface="Segoe UI" panose="020B0502040204020203" pitchFamily="34" charset="0"/>
              <a:cs typeface="Segoe UI" panose="020B0502040204020203" pitchFamily="34" charset="0"/>
            </a:rPr>
            <a:t>Cell D10</a:t>
          </a:r>
        </a:p>
      </xdr:txBody>
    </xdr:sp>
    <xdr:clientData/>
  </xdr:twoCellAnchor>
  <xdr:twoCellAnchor>
    <xdr:from>
      <xdr:col>23</xdr:col>
      <xdr:colOff>245746</xdr:colOff>
      <xdr:row>34</xdr:row>
      <xdr:rowOff>114300</xdr:rowOff>
    </xdr:from>
    <xdr:to>
      <xdr:col>24</xdr:col>
      <xdr:colOff>571500</xdr:colOff>
      <xdr:row>35</xdr:row>
      <xdr:rowOff>152400</xdr:rowOff>
    </xdr:to>
    <xdr:sp macro="" textlink="">
      <xdr:nvSpPr>
        <xdr:cNvPr id="7" name="Callout: Bent Line 6">
          <a:extLst>
            <a:ext uri="{FF2B5EF4-FFF2-40B4-BE49-F238E27FC236}">
              <a16:creationId xmlns:a16="http://schemas.microsoft.com/office/drawing/2014/main" id="{00000000-0008-0000-0200-000007000000}"/>
            </a:ext>
          </a:extLst>
        </xdr:cNvPr>
        <xdr:cNvSpPr/>
      </xdr:nvSpPr>
      <xdr:spPr>
        <a:xfrm>
          <a:off x="16064573" y="3418742"/>
          <a:ext cx="933889" cy="250581"/>
        </a:xfrm>
        <a:prstGeom prst="borderCallout2">
          <a:avLst>
            <a:gd name="adj1" fmla="val 18750"/>
            <a:gd name="adj2" fmla="val -8333"/>
            <a:gd name="adj3" fmla="val 18750"/>
            <a:gd name="adj4" fmla="val -16667"/>
            <a:gd name="adj5" fmla="val 288816"/>
            <a:gd name="adj6" fmla="val -56567"/>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900">
              <a:solidFill>
                <a:sysClr val="windowText" lastClr="000000"/>
              </a:solidFill>
              <a:latin typeface="Segoe UI" panose="020B0502040204020203" pitchFamily="34" charset="0"/>
              <a:cs typeface="Segoe UI" panose="020B0502040204020203" pitchFamily="34" charset="0"/>
            </a:rPr>
            <a:t>Sum in Cell D12</a:t>
          </a:r>
        </a:p>
      </xdr:txBody>
    </xdr:sp>
    <xdr:clientData/>
  </xdr:twoCellAnchor>
  <xdr:twoCellAnchor>
    <xdr:from>
      <xdr:col>22</xdr:col>
      <xdr:colOff>41413</xdr:colOff>
      <xdr:row>38</xdr:row>
      <xdr:rowOff>32845</xdr:rowOff>
    </xdr:from>
    <xdr:to>
      <xdr:col>22</xdr:col>
      <xdr:colOff>339587</xdr:colOff>
      <xdr:row>39</xdr:row>
      <xdr:rowOff>57150</xdr:rowOff>
    </xdr:to>
    <xdr:sp macro="" textlink="">
      <xdr:nvSpPr>
        <xdr:cNvPr id="8" name="Rectangle 7">
          <a:extLst>
            <a:ext uri="{FF2B5EF4-FFF2-40B4-BE49-F238E27FC236}">
              <a16:creationId xmlns:a16="http://schemas.microsoft.com/office/drawing/2014/main" id="{00000000-0008-0000-0200-000008000000}"/>
            </a:ext>
          </a:extLst>
        </xdr:cNvPr>
        <xdr:cNvSpPr/>
      </xdr:nvSpPr>
      <xdr:spPr>
        <a:xfrm>
          <a:off x="14059585" y="5110655"/>
          <a:ext cx="298174" cy="23451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18</xdr:col>
      <xdr:colOff>47624</xdr:colOff>
      <xdr:row>35</xdr:row>
      <xdr:rowOff>714</xdr:rowOff>
    </xdr:from>
    <xdr:to>
      <xdr:col>19</xdr:col>
      <xdr:colOff>135253</xdr:colOff>
      <xdr:row>36</xdr:row>
      <xdr:rowOff>38815</xdr:rowOff>
    </xdr:to>
    <xdr:sp macro="" textlink="">
      <xdr:nvSpPr>
        <xdr:cNvPr id="9" name="Callout: Bent Line 8">
          <a:extLst>
            <a:ext uri="{FF2B5EF4-FFF2-40B4-BE49-F238E27FC236}">
              <a16:creationId xmlns:a16="http://schemas.microsoft.com/office/drawing/2014/main" id="{00000000-0008-0000-0200-000009000000}"/>
            </a:ext>
          </a:extLst>
        </xdr:cNvPr>
        <xdr:cNvSpPr/>
      </xdr:nvSpPr>
      <xdr:spPr>
        <a:xfrm>
          <a:off x="12230099" y="4486989"/>
          <a:ext cx="544829" cy="247651"/>
        </a:xfrm>
        <a:prstGeom prst="borderCallout2">
          <a:avLst>
            <a:gd name="adj1" fmla="val 16334"/>
            <a:gd name="adj2" fmla="val 107747"/>
            <a:gd name="adj3" fmla="val 16334"/>
            <a:gd name="adj4" fmla="val 130109"/>
            <a:gd name="adj5" fmla="val -64828"/>
            <a:gd name="adj6" fmla="val 163478"/>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900">
              <a:solidFill>
                <a:sysClr val="windowText" lastClr="000000"/>
              </a:solidFill>
              <a:latin typeface="Segoe UI" panose="020B0502040204020203" pitchFamily="34" charset="0"/>
              <a:cs typeface="Segoe UI" panose="020B0502040204020203" pitchFamily="34" charset="0"/>
            </a:rPr>
            <a:t>Cell D16</a:t>
          </a:r>
        </a:p>
      </xdr:txBody>
    </xdr:sp>
    <xdr:clientData/>
  </xdr:twoCellAnchor>
  <xdr:twoCellAnchor>
    <xdr:from>
      <xdr:col>19</xdr:col>
      <xdr:colOff>325063</xdr:colOff>
      <xdr:row>33</xdr:row>
      <xdr:rowOff>0</xdr:rowOff>
    </xdr:from>
    <xdr:to>
      <xdr:col>20</xdr:col>
      <xdr:colOff>7190</xdr:colOff>
      <xdr:row>33</xdr:row>
      <xdr:rowOff>93668</xdr:rowOff>
    </xdr:to>
    <xdr:sp macro="" textlink="">
      <xdr:nvSpPr>
        <xdr:cNvPr id="10" name="Rectangle 9">
          <a:extLst>
            <a:ext uri="{FF2B5EF4-FFF2-40B4-BE49-F238E27FC236}">
              <a16:creationId xmlns:a16="http://schemas.microsoft.com/office/drawing/2014/main" id="{00000000-0008-0000-0200-00000A000000}"/>
            </a:ext>
          </a:extLst>
        </xdr:cNvPr>
        <xdr:cNvSpPr/>
      </xdr:nvSpPr>
      <xdr:spPr>
        <a:xfrm>
          <a:off x="13771488" y="3044406"/>
          <a:ext cx="293164" cy="93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339610</xdr:colOff>
      <xdr:row>33</xdr:row>
      <xdr:rowOff>115019</xdr:rowOff>
    </xdr:from>
    <xdr:to>
      <xdr:col>19</xdr:col>
      <xdr:colOff>611037</xdr:colOff>
      <xdr:row>34</xdr:row>
      <xdr:rowOff>12469</xdr:rowOff>
    </xdr:to>
    <xdr:sp macro="" textlink="">
      <xdr:nvSpPr>
        <xdr:cNvPr id="11" name="Rectangle 10">
          <a:extLst>
            <a:ext uri="{FF2B5EF4-FFF2-40B4-BE49-F238E27FC236}">
              <a16:creationId xmlns:a16="http://schemas.microsoft.com/office/drawing/2014/main" id="{00000000-0008-0000-0200-00000B000000}"/>
            </a:ext>
          </a:extLst>
        </xdr:cNvPr>
        <xdr:cNvSpPr/>
      </xdr:nvSpPr>
      <xdr:spPr>
        <a:xfrm>
          <a:off x="13786035" y="3159425"/>
          <a:ext cx="271427" cy="10592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404548</xdr:colOff>
      <xdr:row>33</xdr:row>
      <xdr:rowOff>0</xdr:rowOff>
    </xdr:from>
    <xdr:to>
      <xdr:col>21</xdr:col>
      <xdr:colOff>100009</xdr:colOff>
      <xdr:row>33</xdr:row>
      <xdr:rowOff>97478</xdr:rowOff>
    </xdr:to>
    <xdr:sp macro="" textlink="">
      <xdr:nvSpPr>
        <xdr:cNvPr id="12" name="Rectangle 11">
          <a:extLst>
            <a:ext uri="{FF2B5EF4-FFF2-40B4-BE49-F238E27FC236}">
              <a16:creationId xmlns:a16="http://schemas.microsoft.com/office/drawing/2014/main" id="{00000000-0008-0000-0200-00000C000000}"/>
            </a:ext>
          </a:extLst>
        </xdr:cNvPr>
        <xdr:cNvSpPr/>
      </xdr:nvSpPr>
      <xdr:spPr>
        <a:xfrm>
          <a:off x="13267439" y="4191000"/>
          <a:ext cx="308374" cy="9747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401843</xdr:colOff>
      <xdr:row>33</xdr:row>
      <xdr:rowOff>123301</xdr:rowOff>
    </xdr:from>
    <xdr:to>
      <xdr:col>21</xdr:col>
      <xdr:colOff>60596</xdr:colOff>
      <xdr:row>34</xdr:row>
      <xdr:rowOff>19065</xdr:rowOff>
    </xdr:to>
    <xdr:sp macro="" textlink="">
      <xdr:nvSpPr>
        <xdr:cNvPr id="13" name="Rectangle 12">
          <a:extLst>
            <a:ext uri="{FF2B5EF4-FFF2-40B4-BE49-F238E27FC236}">
              <a16:creationId xmlns:a16="http://schemas.microsoft.com/office/drawing/2014/main" id="{00000000-0008-0000-0200-00000D000000}"/>
            </a:ext>
          </a:extLst>
        </xdr:cNvPr>
        <xdr:cNvSpPr/>
      </xdr:nvSpPr>
      <xdr:spPr>
        <a:xfrm>
          <a:off x="13264734" y="4314301"/>
          <a:ext cx="271666" cy="10282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303629</xdr:colOff>
      <xdr:row>35</xdr:row>
      <xdr:rowOff>123250</xdr:rowOff>
    </xdr:from>
    <xdr:to>
      <xdr:col>20</xdr:col>
      <xdr:colOff>227344</xdr:colOff>
      <xdr:row>36</xdr:row>
      <xdr:rowOff>155635</xdr:rowOff>
    </xdr:to>
    <xdr:sp macro="" textlink="">
      <xdr:nvSpPr>
        <xdr:cNvPr id="14" name="Callout: Bent Line 13">
          <a:extLst>
            <a:ext uri="{FF2B5EF4-FFF2-40B4-BE49-F238E27FC236}">
              <a16:creationId xmlns:a16="http://schemas.microsoft.com/office/drawing/2014/main" id="{00000000-0008-0000-0200-00000E000000}"/>
            </a:ext>
          </a:extLst>
        </xdr:cNvPr>
        <xdr:cNvSpPr/>
      </xdr:nvSpPr>
      <xdr:spPr>
        <a:xfrm>
          <a:off x="12553607" y="4728380"/>
          <a:ext cx="536628" cy="239451"/>
        </a:xfrm>
        <a:prstGeom prst="borderCallout2">
          <a:avLst>
            <a:gd name="adj1" fmla="val 16334"/>
            <a:gd name="adj2" fmla="val 107747"/>
            <a:gd name="adj3" fmla="val 16334"/>
            <a:gd name="adj4" fmla="val 130109"/>
            <a:gd name="adj5" fmla="val -123908"/>
            <a:gd name="adj6" fmla="val 170917"/>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t"/>
        <a:lstStyle/>
        <a:p>
          <a:pPr algn="l"/>
          <a:r>
            <a:rPr lang="en-US" sz="900">
              <a:solidFill>
                <a:sysClr val="windowText" lastClr="000000"/>
              </a:solidFill>
              <a:latin typeface="Segoe UI" panose="020B0502040204020203" pitchFamily="34" charset="0"/>
              <a:cs typeface="Segoe UI" panose="020B0502040204020203" pitchFamily="34" charset="0"/>
            </a:rPr>
            <a:t>Cell D17</a:t>
          </a:r>
        </a:p>
      </xdr:txBody>
    </xdr:sp>
    <xdr:clientData/>
  </xdr:twoCellAnchor>
  <xdr:twoCellAnchor>
    <xdr:from>
      <xdr:col>23</xdr:col>
      <xdr:colOff>56859</xdr:colOff>
      <xdr:row>41</xdr:row>
      <xdr:rowOff>134929</xdr:rowOff>
    </xdr:from>
    <xdr:to>
      <xdr:col>24</xdr:col>
      <xdr:colOff>391201</xdr:colOff>
      <xdr:row>42</xdr:row>
      <xdr:rowOff>129953</xdr:rowOff>
    </xdr:to>
    <xdr:sp macro="" textlink="">
      <xdr:nvSpPr>
        <xdr:cNvPr id="15" name="Callout: Bent Line 14">
          <a:extLst>
            <a:ext uri="{FF2B5EF4-FFF2-40B4-BE49-F238E27FC236}">
              <a16:creationId xmlns:a16="http://schemas.microsoft.com/office/drawing/2014/main" id="{00000000-0008-0000-0200-00000F000000}"/>
            </a:ext>
          </a:extLst>
        </xdr:cNvPr>
        <xdr:cNvSpPr/>
      </xdr:nvSpPr>
      <xdr:spPr>
        <a:xfrm>
          <a:off x="14685945" y="5843360"/>
          <a:ext cx="945256" cy="205231"/>
        </a:xfrm>
        <a:prstGeom prst="borderCallout2">
          <a:avLst>
            <a:gd name="adj1" fmla="val 18750"/>
            <a:gd name="adj2" fmla="val -8333"/>
            <a:gd name="adj3" fmla="val 18750"/>
            <a:gd name="adj4" fmla="val -16667"/>
            <a:gd name="adj5" fmla="val -124929"/>
            <a:gd name="adj6" fmla="val -30045"/>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ctr"/>
        <a:lstStyle/>
        <a:p>
          <a:pPr algn="ctr"/>
          <a:r>
            <a:rPr lang="en-US" sz="900">
              <a:solidFill>
                <a:sysClr val="windowText" lastClr="000000"/>
              </a:solidFill>
              <a:latin typeface="Segoe UI" panose="020B0502040204020203" pitchFamily="34" charset="0"/>
              <a:cs typeface="Segoe UI" panose="020B0502040204020203" pitchFamily="34" charset="0"/>
            </a:rPr>
            <a:t>Sum in Cell D18</a:t>
          </a:r>
        </a:p>
      </xdr:txBody>
    </xdr:sp>
    <xdr:clientData/>
  </xdr:twoCellAnchor>
  <xdr:twoCellAnchor>
    <xdr:from>
      <xdr:col>22</xdr:col>
      <xdr:colOff>74544</xdr:colOff>
      <xdr:row>39</xdr:row>
      <xdr:rowOff>165866</xdr:rowOff>
    </xdr:from>
    <xdr:to>
      <xdr:col>22</xdr:col>
      <xdr:colOff>360625</xdr:colOff>
      <xdr:row>40</xdr:row>
      <xdr:rowOff>203966</xdr:rowOff>
    </xdr:to>
    <xdr:sp macro="" textlink="">
      <xdr:nvSpPr>
        <xdr:cNvPr id="16" name="Rectangle 15">
          <a:extLst>
            <a:ext uri="{FF2B5EF4-FFF2-40B4-BE49-F238E27FC236}">
              <a16:creationId xmlns:a16="http://schemas.microsoft.com/office/drawing/2014/main" id="{00000000-0008-0000-0200-000010000000}"/>
            </a:ext>
          </a:extLst>
        </xdr:cNvPr>
        <xdr:cNvSpPr/>
      </xdr:nvSpPr>
      <xdr:spPr>
        <a:xfrm>
          <a:off x="14092716" y="5453883"/>
          <a:ext cx="286081" cy="24830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333113</xdr:colOff>
      <xdr:row>33</xdr:row>
      <xdr:rowOff>0</xdr:rowOff>
    </xdr:from>
    <xdr:to>
      <xdr:col>13</xdr:col>
      <xdr:colOff>250770</xdr:colOff>
      <xdr:row>33</xdr:row>
      <xdr:rowOff>171797</xdr:rowOff>
    </xdr:to>
    <xdr:sp macro="" textlink="">
      <xdr:nvSpPr>
        <xdr:cNvPr id="17" name="Callout: Bent Line 16">
          <a:extLst>
            <a:ext uri="{FF2B5EF4-FFF2-40B4-BE49-F238E27FC236}">
              <a16:creationId xmlns:a16="http://schemas.microsoft.com/office/drawing/2014/main" id="{00000000-0008-0000-0200-000011000000}"/>
            </a:ext>
          </a:extLst>
        </xdr:cNvPr>
        <xdr:cNvSpPr/>
      </xdr:nvSpPr>
      <xdr:spPr>
        <a:xfrm>
          <a:off x="8826785" y="4131879"/>
          <a:ext cx="489157" cy="171797"/>
        </a:xfrm>
        <a:prstGeom prst="borderCallout2">
          <a:avLst>
            <a:gd name="adj1" fmla="val 15176"/>
            <a:gd name="adj2" fmla="val 106410"/>
            <a:gd name="adj3" fmla="val 15090"/>
            <a:gd name="adj4" fmla="val 129369"/>
            <a:gd name="adj5" fmla="val 33322"/>
            <a:gd name="adj6" fmla="val 162203"/>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ctr"/>
        <a:lstStyle/>
        <a:p>
          <a:pPr algn="ctr"/>
          <a:r>
            <a:rPr lang="en-US" sz="900">
              <a:solidFill>
                <a:sysClr val="windowText" lastClr="000000"/>
              </a:solidFill>
              <a:latin typeface="Segoe UI" panose="020B0502040204020203" pitchFamily="34" charset="0"/>
              <a:cs typeface="Segoe UI" panose="020B0502040204020203" pitchFamily="34" charset="0"/>
            </a:rPr>
            <a:t>Area 1</a:t>
          </a:r>
        </a:p>
      </xdr:txBody>
    </xdr:sp>
    <xdr:clientData/>
  </xdr:twoCellAnchor>
  <xdr:twoCellAnchor>
    <xdr:from>
      <xdr:col>12</xdr:col>
      <xdr:colOff>333113</xdr:colOff>
      <xdr:row>34</xdr:row>
      <xdr:rowOff>59402</xdr:rowOff>
    </xdr:from>
    <xdr:to>
      <xdr:col>13</xdr:col>
      <xdr:colOff>250250</xdr:colOff>
      <xdr:row>35</xdr:row>
      <xdr:rowOff>93866</xdr:rowOff>
    </xdr:to>
    <xdr:sp macro="" textlink="">
      <xdr:nvSpPr>
        <xdr:cNvPr id="18" name="Callout: Bent Line 17">
          <a:extLst>
            <a:ext uri="{FF2B5EF4-FFF2-40B4-BE49-F238E27FC236}">
              <a16:creationId xmlns:a16="http://schemas.microsoft.com/office/drawing/2014/main" id="{00000000-0008-0000-0200-000012000000}"/>
            </a:ext>
          </a:extLst>
        </xdr:cNvPr>
        <xdr:cNvSpPr/>
      </xdr:nvSpPr>
      <xdr:spPr>
        <a:xfrm>
          <a:off x="8826785" y="4401488"/>
          <a:ext cx="488637" cy="244671"/>
        </a:xfrm>
        <a:prstGeom prst="borderCallout2">
          <a:avLst>
            <a:gd name="adj1" fmla="val 15176"/>
            <a:gd name="adj2" fmla="val 106410"/>
            <a:gd name="adj3" fmla="val 15090"/>
            <a:gd name="adj4" fmla="val 129369"/>
            <a:gd name="adj5" fmla="val -32575"/>
            <a:gd name="adj6" fmla="val 166899"/>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ctr"/>
        <a:lstStyle/>
        <a:p>
          <a:pPr algn="ctr"/>
          <a:r>
            <a:rPr lang="en-US" sz="900">
              <a:solidFill>
                <a:sysClr val="windowText" lastClr="000000"/>
              </a:solidFill>
              <a:latin typeface="Segoe UI" panose="020B0502040204020203" pitchFamily="34" charset="0"/>
              <a:cs typeface="Segoe UI" panose="020B0502040204020203" pitchFamily="34" charset="0"/>
            </a:rPr>
            <a:t>Area 2</a:t>
          </a:r>
        </a:p>
      </xdr:txBody>
    </xdr:sp>
    <xdr:clientData/>
  </xdr:twoCellAnchor>
  <xdr:twoCellAnchor>
    <xdr:from>
      <xdr:col>12</xdr:col>
      <xdr:colOff>317216</xdr:colOff>
      <xdr:row>40</xdr:row>
      <xdr:rowOff>18511</xdr:rowOff>
    </xdr:from>
    <xdr:to>
      <xdr:col>13</xdr:col>
      <xdr:colOff>247427</xdr:colOff>
      <xdr:row>41</xdr:row>
      <xdr:rowOff>20069</xdr:rowOff>
    </xdr:to>
    <xdr:sp macro="" textlink="">
      <xdr:nvSpPr>
        <xdr:cNvPr id="24" name="Callout: Bent Line 23">
          <a:extLst>
            <a:ext uri="{FF2B5EF4-FFF2-40B4-BE49-F238E27FC236}">
              <a16:creationId xmlns:a16="http://schemas.microsoft.com/office/drawing/2014/main" id="{00000000-0008-0000-0200-000018000000}"/>
            </a:ext>
          </a:extLst>
        </xdr:cNvPr>
        <xdr:cNvSpPr/>
      </xdr:nvSpPr>
      <xdr:spPr>
        <a:xfrm>
          <a:off x="8810888" y="5621839"/>
          <a:ext cx="501711" cy="211764"/>
        </a:xfrm>
        <a:prstGeom prst="borderCallout2">
          <a:avLst>
            <a:gd name="adj1" fmla="val 15176"/>
            <a:gd name="adj2" fmla="val 106410"/>
            <a:gd name="adj3" fmla="val 15090"/>
            <a:gd name="adj4" fmla="val 129369"/>
            <a:gd name="adj5" fmla="val -29056"/>
            <a:gd name="adj6" fmla="val 164841"/>
          </a:avLst>
        </a:prstGeom>
        <a:solidFill>
          <a:schemeClr val="accent1">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ctr"/>
        <a:lstStyle/>
        <a:p>
          <a:pPr algn="ctr"/>
          <a:r>
            <a:rPr lang="en-US" sz="900">
              <a:solidFill>
                <a:sysClr val="windowText" lastClr="000000"/>
              </a:solidFill>
              <a:latin typeface="Segoe UI" panose="020B0502040204020203" pitchFamily="34" charset="0"/>
              <a:cs typeface="Segoe UI" panose="020B0502040204020203" pitchFamily="34" charset="0"/>
            </a:rPr>
            <a:t>Area 2</a:t>
          </a:r>
        </a:p>
      </xdr:txBody>
    </xdr:sp>
    <xdr:clientData/>
  </xdr:twoCellAnchor>
  <xdr:twoCellAnchor>
    <xdr:from>
      <xdr:col>12</xdr:col>
      <xdr:colOff>325690</xdr:colOff>
      <xdr:row>37</xdr:row>
      <xdr:rowOff>93000</xdr:rowOff>
    </xdr:from>
    <xdr:to>
      <xdr:col>13</xdr:col>
      <xdr:colOff>246073</xdr:colOff>
      <xdr:row>38</xdr:row>
      <xdr:rowOff>116034</xdr:rowOff>
    </xdr:to>
    <xdr:sp macro="" textlink="">
      <xdr:nvSpPr>
        <xdr:cNvPr id="25" name="Callout: Bent Line 24">
          <a:extLst>
            <a:ext uri="{FF2B5EF4-FFF2-40B4-BE49-F238E27FC236}">
              <a16:creationId xmlns:a16="http://schemas.microsoft.com/office/drawing/2014/main" id="{00000000-0008-0000-0200-000019000000}"/>
            </a:ext>
          </a:extLst>
        </xdr:cNvPr>
        <xdr:cNvSpPr/>
      </xdr:nvSpPr>
      <xdr:spPr>
        <a:xfrm>
          <a:off x="8819362" y="5065707"/>
          <a:ext cx="491883" cy="233241"/>
        </a:xfrm>
        <a:prstGeom prst="borderCallout2">
          <a:avLst>
            <a:gd name="adj1" fmla="val 15176"/>
            <a:gd name="adj2" fmla="val 106410"/>
            <a:gd name="adj3" fmla="val 15090"/>
            <a:gd name="adj4" fmla="val 129369"/>
            <a:gd name="adj5" fmla="val 40970"/>
            <a:gd name="adj6" fmla="val 164986"/>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45720" rIns="45720" rtlCol="0" anchor="ctr"/>
        <a:lstStyle/>
        <a:p>
          <a:pPr algn="ctr"/>
          <a:r>
            <a:rPr lang="en-US" sz="900">
              <a:solidFill>
                <a:sysClr val="windowText" lastClr="000000"/>
              </a:solidFill>
              <a:latin typeface="Segoe UI" panose="020B0502040204020203" pitchFamily="34" charset="0"/>
              <a:cs typeface="Segoe UI" panose="020B0502040204020203" pitchFamily="34" charset="0"/>
            </a:rPr>
            <a:t>Area 1</a:t>
          </a:r>
        </a:p>
      </xdr:txBody>
    </xdr:sp>
    <xdr:clientData/>
  </xdr:twoCellAnchor>
  <xdr:twoCellAnchor editAs="oneCell">
    <xdr:from>
      <xdr:col>11</xdr:col>
      <xdr:colOff>23072</xdr:colOff>
      <xdr:row>8</xdr:row>
      <xdr:rowOff>189240</xdr:rowOff>
    </xdr:from>
    <xdr:to>
      <xdr:col>17</xdr:col>
      <xdr:colOff>306070</xdr:colOff>
      <xdr:row>16</xdr:row>
      <xdr:rowOff>207354</xdr:rowOff>
    </xdr:to>
    <xdr:pic>
      <xdr:nvPicPr>
        <xdr:cNvPr id="19" name="Picture 18">
          <a:extLst>
            <a:ext uri="{FF2B5EF4-FFF2-40B4-BE49-F238E27FC236}">
              <a16:creationId xmlns:a16="http://schemas.microsoft.com/office/drawing/2014/main" id="{9A7CA1EC-76DA-7FEE-6CE8-FBBB1B42A192}"/>
            </a:ext>
          </a:extLst>
        </xdr:cNvPr>
        <xdr:cNvPicPr>
          <a:picLocks noChangeAspect="1"/>
        </xdr:cNvPicPr>
      </xdr:nvPicPr>
      <xdr:blipFill>
        <a:blip xmlns:r="http://schemas.openxmlformats.org/officeDocument/2006/relationships" r:embed="rId2"/>
        <a:stretch>
          <a:fillRect/>
        </a:stretch>
      </xdr:blipFill>
      <xdr:spPr>
        <a:xfrm>
          <a:off x="7431405" y="1956657"/>
          <a:ext cx="3828415" cy="17152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12</xdr:col>
      <xdr:colOff>381001</xdr:colOff>
      <xdr:row>26</xdr:row>
      <xdr:rowOff>23052</xdr:rowOff>
    </xdr:to>
    <xdr:pic>
      <xdr:nvPicPr>
        <xdr:cNvPr id="4" name="Picture 3">
          <a:extLst>
            <a:ext uri="{FF2B5EF4-FFF2-40B4-BE49-F238E27FC236}">
              <a16:creationId xmlns:a16="http://schemas.microsoft.com/office/drawing/2014/main" id="{8C948576-2353-A1D3-3D9E-423A62B03F6B}"/>
            </a:ext>
          </a:extLst>
        </xdr:cNvPr>
        <xdr:cNvPicPr>
          <a:picLocks noChangeAspect="1"/>
        </xdr:cNvPicPr>
      </xdr:nvPicPr>
      <xdr:blipFill>
        <a:blip xmlns:r="http://schemas.openxmlformats.org/officeDocument/2006/relationships" r:embed="rId1"/>
        <a:stretch>
          <a:fillRect/>
        </a:stretch>
      </xdr:blipFill>
      <xdr:spPr>
        <a:xfrm>
          <a:off x="1" y="1"/>
          <a:ext cx="7696200" cy="486598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22860</xdr:colOff>
      <xdr:row>10</xdr:row>
      <xdr:rowOff>0</xdr:rowOff>
    </xdr:from>
    <xdr:to>
      <xdr:col>16</xdr:col>
      <xdr:colOff>548933</xdr:colOff>
      <xdr:row>16</xdr:row>
      <xdr:rowOff>77714</xdr:rowOff>
    </xdr:to>
    <xdr:pic>
      <xdr:nvPicPr>
        <xdr:cNvPr id="2" name="Picture 1">
          <a:extLst>
            <a:ext uri="{FF2B5EF4-FFF2-40B4-BE49-F238E27FC236}">
              <a16:creationId xmlns:a16="http://schemas.microsoft.com/office/drawing/2014/main" id="{E8AAE5EC-0AAD-49D8-99D7-84A9B907AFD0}"/>
            </a:ext>
          </a:extLst>
        </xdr:cNvPr>
        <xdr:cNvPicPr>
          <a:picLocks noChangeAspect="1"/>
        </xdr:cNvPicPr>
      </xdr:nvPicPr>
      <xdr:blipFill>
        <a:blip xmlns:r="http://schemas.openxmlformats.org/officeDocument/2006/relationships" r:embed="rId1"/>
        <a:stretch>
          <a:fillRect/>
        </a:stretch>
      </xdr:blipFill>
      <xdr:spPr>
        <a:xfrm>
          <a:off x="6518910" y="419100"/>
          <a:ext cx="3574073" cy="1220714"/>
        </a:xfrm>
        <a:prstGeom prst="rect">
          <a:avLst/>
        </a:prstGeom>
        <a:ln w="12700">
          <a:solidFill>
            <a:schemeClr val="tx1"/>
          </a:solidFill>
        </a:ln>
      </xdr:spPr>
    </xdr:pic>
    <xdr:clientData/>
  </xdr:twoCellAnchor>
  <xdr:twoCellAnchor editAs="oneCell">
    <xdr:from>
      <xdr:col>11</xdr:col>
      <xdr:colOff>95251</xdr:colOff>
      <xdr:row>25</xdr:row>
      <xdr:rowOff>57374</xdr:rowOff>
    </xdr:from>
    <xdr:to>
      <xdr:col>16</xdr:col>
      <xdr:colOff>593478</xdr:colOff>
      <xdr:row>40</xdr:row>
      <xdr:rowOff>17145</xdr:rowOff>
    </xdr:to>
    <xdr:pic>
      <xdr:nvPicPr>
        <xdr:cNvPr id="3" name="Picture 2">
          <a:extLst>
            <a:ext uri="{FF2B5EF4-FFF2-40B4-BE49-F238E27FC236}">
              <a16:creationId xmlns:a16="http://schemas.microsoft.com/office/drawing/2014/main" id="{D20B99A0-B189-48F1-BB11-757D9AC5DE1E}"/>
            </a:ext>
          </a:extLst>
        </xdr:cNvPr>
        <xdr:cNvPicPr>
          <a:picLocks noChangeAspect="1"/>
        </xdr:cNvPicPr>
      </xdr:nvPicPr>
      <xdr:blipFill>
        <a:blip xmlns:r="http://schemas.openxmlformats.org/officeDocument/2006/relationships" r:embed="rId2"/>
        <a:stretch>
          <a:fillRect/>
        </a:stretch>
      </xdr:blipFill>
      <xdr:spPr>
        <a:xfrm>
          <a:off x="6591301" y="3619724"/>
          <a:ext cx="3546227" cy="2817271"/>
        </a:xfrm>
        <a:prstGeom prst="rect">
          <a:avLst/>
        </a:prstGeom>
        <a:ln w="12700">
          <a:solidFill>
            <a:schemeClr val="tx1"/>
          </a:solidFill>
        </a:ln>
      </xdr:spPr>
    </xdr:pic>
    <xdr:clientData/>
  </xdr:twoCellAnchor>
  <xdr:twoCellAnchor editAs="oneCell">
    <xdr:from>
      <xdr:col>11</xdr:col>
      <xdr:colOff>121360</xdr:colOff>
      <xdr:row>39</xdr:row>
      <xdr:rowOff>129652</xdr:rowOff>
    </xdr:from>
    <xdr:to>
      <xdr:col>17</xdr:col>
      <xdr:colOff>530004</xdr:colOff>
      <xdr:row>51</xdr:row>
      <xdr:rowOff>19386</xdr:rowOff>
    </xdr:to>
    <xdr:pic>
      <xdr:nvPicPr>
        <xdr:cNvPr id="4" name="Picture 3">
          <a:extLst>
            <a:ext uri="{FF2B5EF4-FFF2-40B4-BE49-F238E27FC236}">
              <a16:creationId xmlns:a16="http://schemas.microsoft.com/office/drawing/2014/main" id="{A364C620-869B-4B95-9446-185F9EFCB2D1}"/>
            </a:ext>
          </a:extLst>
        </xdr:cNvPr>
        <xdr:cNvPicPr>
          <a:picLocks noChangeAspect="1"/>
        </xdr:cNvPicPr>
      </xdr:nvPicPr>
      <xdr:blipFill>
        <a:blip xmlns:r="http://schemas.openxmlformats.org/officeDocument/2006/relationships" r:embed="rId3"/>
        <a:stretch>
          <a:fillRect/>
        </a:stretch>
      </xdr:blipFill>
      <xdr:spPr>
        <a:xfrm>
          <a:off x="6617410" y="6625702"/>
          <a:ext cx="4066244" cy="2175734"/>
        </a:xfrm>
        <a:prstGeom prst="rect">
          <a:avLst/>
        </a:prstGeom>
        <a:ln w="12700">
          <a:solidFill>
            <a:schemeClr val="tx1"/>
          </a:solidFill>
        </a:ln>
      </xdr:spPr>
    </xdr:pic>
    <xdr:clientData/>
  </xdr:twoCellAnchor>
  <xdr:twoCellAnchor editAs="oneCell">
    <xdr:from>
      <xdr:col>13</xdr:col>
      <xdr:colOff>114300</xdr:colOff>
      <xdr:row>15</xdr:row>
      <xdr:rowOff>26670</xdr:rowOff>
    </xdr:from>
    <xdr:to>
      <xdr:col>18</xdr:col>
      <xdr:colOff>132334</xdr:colOff>
      <xdr:row>25</xdr:row>
      <xdr:rowOff>34896</xdr:rowOff>
    </xdr:to>
    <xdr:pic>
      <xdr:nvPicPr>
        <xdr:cNvPr id="5" name="Picture 4">
          <a:extLst>
            <a:ext uri="{FF2B5EF4-FFF2-40B4-BE49-F238E27FC236}">
              <a16:creationId xmlns:a16="http://schemas.microsoft.com/office/drawing/2014/main" id="{A2745C68-5915-45B2-B0C8-9B333BECEEB5}"/>
            </a:ext>
          </a:extLst>
        </xdr:cNvPr>
        <xdr:cNvPicPr>
          <a:picLocks noChangeAspect="1"/>
        </xdr:cNvPicPr>
      </xdr:nvPicPr>
      <xdr:blipFill>
        <a:blip xmlns:r="http://schemas.openxmlformats.org/officeDocument/2006/relationships" r:embed="rId4"/>
        <a:stretch>
          <a:fillRect/>
        </a:stretch>
      </xdr:blipFill>
      <xdr:spPr>
        <a:xfrm>
          <a:off x="7791450" y="1493520"/>
          <a:ext cx="3066034" cy="1913226"/>
        </a:xfrm>
        <a:prstGeom prst="rect">
          <a:avLst/>
        </a:prstGeom>
        <a:ln w="12700">
          <a:solidFill>
            <a:schemeClr val="tx1"/>
          </a:solidFill>
        </a:ln>
      </xdr:spPr>
    </xdr:pic>
    <xdr:clientData/>
  </xdr:twoCellAnchor>
  <xdr:twoCellAnchor editAs="oneCell">
    <xdr:from>
      <xdr:col>0</xdr:col>
      <xdr:colOff>422350</xdr:colOff>
      <xdr:row>20</xdr:row>
      <xdr:rowOff>26334</xdr:rowOff>
    </xdr:from>
    <xdr:to>
      <xdr:col>9</xdr:col>
      <xdr:colOff>59233</xdr:colOff>
      <xdr:row>24</xdr:row>
      <xdr:rowOff>131266</xdr:rowOff>
    </xdr:to>
    <xdr:pic>
      <xdr:nvPicPr>
        <xdr:cNvPr id="6" name="Picture 5">
          <a:extLst>
            <a:ext uri="{FF2B5EF4-FFF2-40B4-BE49-F238E27FC236}">
              <a16:creationId xmlns:a16="http://schemas.microsoft.com/office/drawing/2014/main" id="{22D2C95B-1D19-4A95-8865-BD319180D9BA}"/>
            </a:ext>
          </a:extLst>
        </xdr:cNvPr>
        <xdr:cNvPicPr>
          <a:picLocks noChangeAspect="1"/>
        </xdr:cNvPicPr>
      </xdr:nvPicPr>
      <xdr:blipFill rotWithShape="1">
        <a:blip xmlns:r="http://schemas.openxmlformats.org/officeDocument/2006/relationships" r:embed="rId5"/>
        <a:srcRect t="24146"/>
        <a:stretch/>
      </xdr:blipFill>
      <xdr:spPr>
        <a:xfrm>
          <a:off x="422350" y="2540934"/>
          <a:ext cx="5123283" cy="866932"/>
        </a:xfrm>
        <a:prstGeom prst="rect">
          <a:avLst/>
        </a:prstGeom>
        <a:ln>
          <a:solidFill>
            <a:schemeClr val="tx1"/>
          </a:solidFill>
        </a:ln>
      </xdr:spPr>
    </xdr:pic>
    <xdr:clientData/>
  </xdr:twoCellAnchor>
  <xdr:twoCellAnchor editAs="oneCell">
    <xdr:from>
      <xdr:col>3</xdr:col>
      <xdr:colOff>163158</xdr:colOff>
      <xdr:row>24</xdr:row>
      <xdr:rowOff>208767</xdr:rowOff>
    </xdr:from>
    <xdr:to>
      <xdr:col>4</xdr:col>
      <xdr:colOff>567967</xdr:colOff>
      <xdr:row>37</xdr:row>
      <xdr:rowOff>189717</xdr:rowOff>
    </xdr:to>
    <xdr:pic>
      <xdr:nvPicPr>
        <xdr:cNvPr id="7" name="Picture 6">
          <a:extLst>
            <a:ext uri="{FF2B5EF4-FFF2-40B4-BE49-F238E27FC236}">
              <a16:creationId xmlns:a16="http://schemas.microsoft.com/office/drawing/2014/main" id="{353B6B63-7400-4650-979F-4CEA6D41EA9D}"/>
            </a:ext>
          </a:extLst>
        </xdr:cNvPr>
        <xdr:cNvPicPr>
          <a:picLocks noChangeAspect="1"/>
        </xdr:cNvPicPr>
      </xdr:nvPicPr>
      <xdr:blipFill>
        <a:blip xmlns:r="http://schemas.openxmlformats.org/officeDocument/2006/relationships" r:embed="rId6"/>
        <a:stretch>
          <a:fillRect/>
        </a:stretch>
      </xdr:blipFill>
      <xdr:spPr>
        <a:xfrm>
          <a:off x="1934808" y="3561567"/>
          <a:ext cx="1014409" cy="2476500"/>
        </a:xfrm>
        <a:prstGeom prst="rect">
          <a:avLst/>
        </a:prstGeom>
        <a:ln>
          <a:solidFill>
            <a:schemeClr val="tx1"/>
          </a:solidFill>
        </a:ln>
      </xdr:spPr>
    </xdr:pic>
    <xdr:clientData/>
  </xdr:twoCellAnchor>
  <xdr:twoCellAnchor editAs="oneCell">
    <xdr:from>
      <xdr:col>5</xdr:col>
      <xdr:colOff>95250</xdr:colOff>
      <xdr:row>42</xdr:row>
      <xdr:rowOff>149434</xdr:rowOff>
    </xdr:from>
    <xdr:to>
      <xdr:col>7</xdr:col>
      <xdr:colOff>525780</xdr:colOff>
      <xdr:row>49</xdr:row>
      <xdr:rowOff>158446</xdr:rowOff>
    </xdr:to>
    <xdr:pic>
      <xdr:nvPicPr>
        <xdr:cNvPr id="8" name="Picture 7">
          <a:extLst>
            <a:ext uri="{FF2B5EF4-FFF2-40B4-BE49-F238E27FC236}">
              <a16:creationId xmlns:a16="http://schemas.microsoft.com/office/drawing/2014/main" id="{009043CE-0450-47D9-8CF3-936ADD3AEF0E}"/>
            </a:ext>
          </a:extLst>
        </xdr:cNvPr>
        <xdr:cNvPicPr>
          <a:picLocks noChangeAspect="1"/>
        </xdr:cNvPicPr>
      </xdr:nvPicPr>
      <xdr:blipFill>
        <a:blip xmlns:r="http://schemas.openxmlformats.org/officeDocument/2006/relationships" r:embed="rId7"/>
        <a:stretch>
          <a:fillRect/>
        </a:stretch>
      </xdr:blipFill>
      <xdr:spPr>
        <a:xfrm>
          <a:off x="3048000" y="7274134"/>
          <a:ext cx="1649730" cy="1342512"/>
        </a:xfrm>
        <a:prstGeom prst="rect">
          <a:avLst/>
        </a:prstGeom>
      </xdr:spPr>
    </xdr:pic>
    <xdr:clientData/>
  </xdr:twoCellAnchor>
  <xdr:twoCellAnchor editAs="oneCell">
    <xdr:from>
      <xdr:col>11</xdr:col>
      <xdr:colOff>28574</xdr:colOff>
      <xdr:row>0</xdr:row>
      <xdr:rowOff>171449</xdr:rowOff>
    </xdr:from>
    <xdr:to>
      <xdr:col>17</xdr:col>
      <xdr:colOff>227419</xdr:colOff>
      <xdr:row>9</xdr:row>
      <xdr:rowOff>85724</xdr:rowOff>
    </xdr:to>
    <xdr:pic>
      <xdr:nvPicPr>
        <xdr:cNvPr id="11" name="Picture 10">
          <a:extLst>
            <a:ext uri="{FF2B5EF4-FFF2-40B4-BE49-F238E27FC236}">
              <a16:creationId xmlns:a16="http://schemas.microsoft.com/office/drawing/2014/main" id="{E0F30AE7-CFDD-4B94-9F0E-04FFDBDF6F14}"/>
            </a:ext>
          </a:extLst>
        </xdr:cNvPr>
        <xdr:cNvPicPr>
          <a:picLocks noChangeAspect="1"/>
        </xdr:cNvPicPr>
      </xdr:nvPicPr>
      <xdr:blipFill>
        <a:blip xmlns:r="http://schemas.openxmlformats.org/officeDocument/2006/relationships" r:embed="rId8"/>
        <a:stretch>
          <a:fillRect/>
        </a:stretch>
      </xdr:blipFill>
      <xdr:spPr>
        <a:xfrm>
          <a:off x="6734174" y="171449"/>
          <a:ext cx="3856445" cy="1800225"/>
        </a:xfrm>
        <a:prstGeom prst="rect">
          <a:avLst/>
        </a:prstGeom>
        <a:ln w="12700">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413132</xdr:colOff>
      <xdr:row>7</xdr:row>
      <xdr:rowOff>34428</xdr:rowOff>
    </xdr:from>
    <xdr:to>
      <xdr:col>20</xdr:col>
      <xdr:colOff>587044</xdr:colOff>
      <xdr:row>42</xdr:row>
      <xdr:rowOff>171475</xdr:rowOff>
    </xdr:to>
    <xdr:pic>
      <xdr:nvPicPr>
        <xdr:cNvPr id="3" name="Picture 2">
          <a:extLst>
            <a:ext uri="{FF2B5EF4-FFF2-40B4-BE49-F238E27FC236}">
              <a16:creationId xmlns:a16="http://schemas.microsoft.com/office/drawing/2014/main" id="{BAA664A4-C73C-996D-957B-FE66235776AF}"/>
            </a:ext>
          </a:extLst>
        </xdr:cNvPr>
        <xdr:cNvPicPr>
          <a:picLocks noChangeAspect="1"/>
        </xdr:cNvPicPr>
      </xdr:nvPicPr>
      <xdr:blipFill>
        <a:blip xmlns:r="http://schemas.openxmlformats.org/officeDocument/2006/relationships" r:embed="rId1"/>
        <a:stretch>
          <a:fillRect/>
        </a:stretch>
      </xdr:blipFill>
      <xdr:spPr>
        <a:xfrm>
          <a:off x="6529789" y="1331205"/>
          <a:ext cx="10896216" cy="6590315"/>
        </a:xfrm>
        <a:prstGeom prst="rect">
          <a:avLst/>
        </a:prstGeom>
      </xdr:spPr>
    </xdr:pic>
    <xdr:clientData/>
  </xdr:twoCellAnchor>
  <xdr:twoCellAnchor editAs="oneCell">
    <xdr:from>
      <xdr:col>5</xdr:col>
      <xdr:colOff>344276</xdr:colOff>
      <xdr:row>42</xdr:row>
      <xdr:rowOff>68855</xdr:rowOff>
    </xdr:from>
    <xdr:to>
      <xdr:col>20</xdr:col>
      <xdr:colOff>581061</xdr:colOff>
      <xdr:row>75</xdr:row>
      <xdr:rowOff>29953</xdr:rowOff>
    </xdr:to>
    <xdr:pic>
      <xdr:nvPicPr>
        <xdr:cNvPr id="4" name="Picture 3">
          <a:extLst>
            <a:ext uri="{FF2B5EF4-FFF2-40B4-BE49-F238E27FC236}">
              <a16:creationId xmlns:a16="http://schemas.microsoft.com/office/drawing/2014/main" id="{2EA029D7-B57D-B8B7-62C3-F71B2F5389D9}"/>
            </a:ext>
          </a:extLst>
        </xdr:cNvPr>
        <xdr:cNvPicPr>
          <a:picLocks noChangeAspect="1"/>
        </xdr:cNvPicPr>
      </xdr:nvPicPr>
      <xdr:blipFill>
        <a:blip xmlns:r="http://schemas.openxmlformats.org/officeDocument/2006/relationships" r:embed="rId2"/>
        <a:stretch>
          <a:fillRect/>
        </a:stretch>
      </xdr:blipFill>
      <xdr:spPr>
        <a:xfrm>
          <a:off x="6460933" y="7815090"/>
          <a:ext cx="10953374" cy="6091135"/>
        </a:xfrm>
        <a:prstGeom prst="rect">
          <a:avLst/>
        </a:prstGeom>
      </xdr:spPr>
    </xdr:pic>
    <xdr:clientData/>
  </xdr:twoCellAnchor>
  <xdr:twoCellAnchor editAs="oneCell">
    <xdr:from>
      <xdr:col>5</xdr:col>
      <xdr:colOff>344277</xdr:colOff>
      <xdr:row>75</xdr:row>
      <xdr:rowOff>1</xdr:rowOff>
    </xdr:from>
    <xdr:to>
      <xdr:col>21</xdr:col>
      <xdr:colOff>29998</xdr:colOff>
      <xdr:row>111</xdr:row>
      <xdr:rowOff>1153</xdr:rowOff>
    </xdr:to>
    <xdr:pic>
      <xdr:nvPicPr>
        <xdr:cNvPr id="6" name="Picture 5">
          <a:extLst>
            <a:ext uri="{FF2B5EF4-FFF2-40B4-BE49-F238E27FC236}">
              <a16:creationId xmlns:a16="http://schemas.microsoft.com/office/drawing/2014/main" id="{E5D376C4-0766-343F-E9A6-7923C04D5C87}"/>
            </a:ext>
          </a:extLst>
        </xdr:cNvPr>
        <xdr:cNvPicPr>
          <a:picLocks noChangeAspect="1"/>
        </xdr:cNvPicPr>
      </xdr:nvPicPr>
      <xdr:blipFill>
        <a:blip xmlns:r="http://schemas.openxmlformats.org/officeDocument/2006/relationships" r:embed="rId3"/>
        <a:stretch>
          <a:fillRect/>
        </a:stretch>
      </xdr:blipFill>
      <xdr:spPr>
        <a:xfrm>
          <a:off x="6460934" y="13874368"/>
          <a:ext cx="11014342" cy="6611273"/>
        </a:xfrm>
        <a:prstGeom prst="rect">
          <a:avLst/>
        </a:prstGeom>
      </xdr:spPr>
    </xdr:pic>
    <xdr:clientData/>
  </xdr:twoCellAnchor>
  <xdr:twoCellAnchor editAs="oneCell">
    <xdr:from>
      <xdr:col>5</xdr:col>
      <xdr:colOff>332801</xdr:colOff>
      <xdr:row>111</xdr:row>
      <xdr:rowOff>0</xdr:rowOff>
    </xdr:from>
    <xdr:to>
      <xdr:col>21</xdr:col>
      <xdr:colOff>26143</xdr:colOff>
      <xdr:row>143</xdr:row>
      <xdr:rowOff>141167</xdr:rowOff>
    </xdr:to>
    <xdr:pic>
      <xdr:nvPicPr>
        <xdr:cNvPr id="7" name="Picture 6">
          <a:extLst>
            <a:ext uri="{FF2B5EF4-FFF2-40B4-BE49-F238E27FC236}">
              <a16:creationId xmlns:a16="http://schemas.microsoft.com/office/drawing/2014/main" id="{1559DFD7-9043-DC88-9162-FE96A2A2E6E7}"/>
            </a:ext>
          </a:extLst>
        </xdr:cNvPr>
        <xdr:cNvPicPr>
          <a:picLocks noChangeAspect="1"/>
        </xdr:cNvPicPr>
      </xdr:nvPicPr>
      <xdr:blipFill>
        <a:blip xmlns:r="http://schemas.openxmlformats.org/officeDocument/2006/relationships" r:embed="rId4"/>
        <a:stretch>
          <a:fillRect/>
        </a:stretch>
      </xdr:blipFill>
      <xdr:spPr>
        <a:xfrm>
          <a:off x="6449458" y="20484488"/>
          <a:ext cx="11021963" cy="6018735"/>
        </a:xfrm>
        <a:prstGeom prst="rect">
          <a:avLst/>
        </a:prstGeom>
      </xdr:spPr>
    </xdr:pic>
    <xdr:clientData/>
  </xdr:twoCellAnchor>
  <xdr:twoCellAnchor editAs="oneCell">
    <xdr:from>
      <xdr:col>5</xdr:col>
      <xdr:colOff>321326</xdr:colOff>
      <xdr:row>143</xdr:row>
      <xdr:rowOff>137710</xdr:rowOff>
    </xdr:from>
    <xdr:to>
      <xdr:col>21</xdr:col>
      <xdr:colOff>20383</xdr:colOff>
      <xdr:row>180</xdr:row>
      <xdr:rowOff>6689</xdr:rowOff>
    </xdr:to>
    <xdr:pic>
      <xdr:nvPicPr>
        <xdr:cNvPr id="8" name="Picture 7">
          <a:extLst>
            <a:ext uri="{FF2B5EF4-FFF2-40B4-BE49-F238E27FC236}">
              <a16:creationId xmlns:a16="http://schemas.microsoft.com/office/drawing/2014/main" id="{A5227E4D-C534-618F-2B49-1E79F1EEF49D}"/>
            </a:ext>
          </a:extLst>
        </xdr:cNvPr>
        <xdr:cNvPicPr>
          <a:picLocks noChangeAspect="1"/>
        </xdr:cNvPicPr>
      </xdr:nvPicPr>
      <xdr:blipFill>
        <a:blip xmlns:r="http://schemas.openxmlformats.org/officeDocument/2006/relationships" r:embed="rId5"/>
        <a:stretch>
          <a:fillRect/>
        </a:stretch>
      </xdr:blipFill>
      <xdr:spPr>
        <a:xfrm>
          <a:off x="6437983" y="26497861"/>
          <a:ext cx="11021963" cy="6660809"/>
        </a:xfrm>
        <a:prstGeom prst="rect">
          <a:avLst/>
        </a:prstGeom>
      </xdr:spPr>
    </xdr:pic>
    <xdr:clientData/>
  </xdr:twoCellAnchor>
  <xdr:twoCellAnchor editAs="oneCell">
    <xdr:from>
      <xdr:col>5</xdr:col>
      <xdr:colOff>309850</xdr:colOff>
      <xdr:row>179</xdr:row>
      <xdr:rowOff>160663</xdr:rowOff>
    </xdr:from>
    <xdr:to>
      <xdr:col>21</xdr:col>
      <xdr:colOff>58444</xdr:colOff>
      <xdr:row>207</xdr:row>
      <xdr:rowOff>108423</xdr:rowOff>
    </xdr:to>
    <xdr:pic>
      <xdr:nvPicPr>
        <xdr:cNvPr id="9" name="Picture 8">
          <a:extLst>
            <a:ext uri="{FF2B5EF4-FFF2-40B4-BE49-F238E27FC236}">
              <a16:creationId xmlns:a16="http://schemas.microsoft.com/office/drawing/2014/main" id="{91C2641F-E18A-6076-C8EE-B90E7907C5C1}"/>
            </a:ext>
          </a:extLst>
        </xdr:cNvPr>
        <xdr:cNvPicPr>
          <a:picLocks noChangeAspect="1"/>
        </xdr:cNvPicPr>
      </xdr:nvPicPr>
      <xdr:blipFill>
        <a:blip xmlns:r="http://schemas.openxmlformats.org/officeDocument/2006/relationships" r:embed="rId6"/>
        <a:stretch>
          <a:fillRect/>
        </a:stretch>
      </xdr:blipFill>
      <xdr:spPr>
        <a:xfrm>
          <a:off x="6426507" y="33130934"/>
          <a:ext cx="11071500" cy="509087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B5" totalsRowShown="0">
  <autoFilter ref="B2:B5" xr:uid="{00000000-0009-0000-0100-000001000000}"/>
  <sortState xmlns:xlrd2="http://schemas.microsoft.com/office/spreadsheetml/2017/richdata2" ref="B3:B4">
    <sortCondition ref="B4"/>
  </sortState>
  <tableColumns count="1">
    <tableColumn id="1" xr3:uid="{00000000-0010-0000-0000-000001000000}" name="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cusonenergy.com/business/catalog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theme="4" tint="-0.249977111117893"/>
  </sheetPr>
  <dimension ref="B1:AP90"/>
  <sheetViews>
    <sheetView showGridLines="0" tabSelected="1" zoomScale="85" zoomScaleNormal="85" workbookViewId="0">
      <selection activeCell="D11" sqref="D11:L11"/>
    </sheetView>
  </sheetViews>
  <sheetFormatPr defaultColWidth="8.85546875" defaultRowHeight="14.45"/>
  <cols>
    <col min="1" max="1" width="2" customWidth="1"/>
    <col min="2" max="2" width="12.140625" customWidth="1"/>
    <col min="3" max="3" width="16.85546875" customWidth="1"/>
    <col min="4" max="4" width="13.28515625" customWidth="1"/>
    <col min="5" max="5" width="23.140625" customWidth="1"/>
    <col min="6" max="6" width="0.85546875" customWidth="1"/>
    <col min="7" max="7" width="15.85546875" customWidth="1"/>
    <col min="8" max="8" width="25.5703125" customWidth="1"/>
    <col min="9" max="9" width="11.7109375" customWidth="1"/>
    <col min="10" max="10" width="18.28515625" customWidth="1"/>
    <col min="11" max="11" width="19.140625" customWidth="1"/>
    <col min="12" max="12" width="22.7109375" customWidth="1"/>
    <col min="13" max="13" width="3.7109375" customWidth="1"/>
    <col min="14" max="14" width="22" hidden="1" customWidth="1"/>
    <col min="15" max="15" width="22.140625" hidden="1" customWidth="1"/>
    <col min="16" max="16" width="18.5703125" hidden="1" customWidth="1"/>
    <col min="17" max="17" width="23.28515625" hidden="1" customWidth="1"/>
    <col min="18" max="18" width="16.140625" hidden="1" customWidth="1"/>
    <col min="19" max="19" width="17.42578125" hidden="1" customWidth="1"/>
    <col min="20" max="20" width="17.28515625" hidden="1" customWidth="1"/>
    <col min="21" max="21" width="16.7109375" hidden="1" customWidth="1"/>
    <col min="22" max="22" width="15.140625" hidden="1" customWidth="1"/>
    <col min="23" max="23" width="15" hidden="1" customWidth="1"/>
    <col min="24" max="24" width="13.28515625" hidden="1" customWidth="1"/>
    <col min="25" max="25" width="11.85546875" hidden="1" customWidth="1"/>
    <col min="26" max="26" width="19" hidden="1" customWidth="1"/>
    <col min="27" max="27" width="36.42578125" hidden="1" customWidth="1"/>
    <col min="28" max="28" width="20.140625" hidden="1" customWidth="1"/>
    <col min="29" max="29" width="34.7109375" hidden="1" customWidth="1"/>
    <col min="30" max="30" width="18.7109375" hidden="1" customWidth="1"/>
    <col min="31" max="32" width="10.5703125" hidden="1" customWidth="1"/>
    <col min="33" max="33" width="4.5703125" hidden="1" customWidth="1"/>
    <col min="34" max="41" width="8.85546875" customWidth="1"/>
  </cols>
  <sheetData>
    <row r="1" spans="2:42" ht="20.100000000000001" customHeight="1">
      <c r="B1" s="307" t="s">
        <v>0</v>
      </c>
      <c r="C1" s="307"/>
      <c r="D1" s="307"/>
      <c r="N1" s="141" t="s">
        <v>1</v>
      </c>
      <c r="O1" s="141" t="s">
        <v>1</v>
      </c>
      <c r="P1" s="141" t="s">
        <v>1</v>
      </c>
      <c r="Q1" s="141" t="s">
        <v>1</v>
      </c>
      <c r="R1" s="141" t="s">
        <v>1</v>
      </c>
      <c r="S1" s="141" t="s">
        <v>1</v>
      </c>
      <c r="T1" s="141" t="s">
        <v>1</v>
      </c>
      <c r="U1" s="141" t="s">
        <v>1</v>
      </c>
      <c r="V1" s="141" t="s">
        <v>1</v>
      </c>
      <c r="W1" s="141" t="s">
        <v>1</v>
      </c>
      <c r="X1" s="141" t="s">
        <v>1</v>
      </c>
      <c r="Y1" s="141" t="s">
        <v>1</v>
      </c>
      <c r="Z1" s="141" t="s">
        <v>1</v>
      </c>
      <c r="AA1" s="141" t="s">
        <v>1</v>
      </c>
      <c r="AB1" s="141" t="s">
        <v>1</v>
      </c>
      <c r="AC1" s="141" t="s">
        <v>1</v>
      </c>
      <c r="AD1" s="141" t="s">
        <v>1</v>
      </c>
      <c r="AE1" s="141" t="s">
        <v>1</v>
      </c>
      <c r="AF1" s="141" t="s">
        <v>1</v>
      </c>
      <c r="AG1" s="141" t="s">
        <v>1</v>
      </c>
      <c r="AH1" s="239"/>
      <c r="AI1" s="89"/>
      <c r="AJ1" s="89"/>
      <c r="AK1" s="89"/>
      <c r="AL1" s="89"/>
      <c r="AM1" s="89"/>
      <c r="AN1" s="89"/>
      <c r="AO1" s="89"/>
      <c r="AP1" s="89"/>
    </row>
    <row r="2" spans="2:42" ht="20.100000000000001" customHeight="1">
      <c r="B2" s="307"/>
      <c r="C2" s="307"/>
      <c r="D2" s="307"/>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row>
    <row r="3" spans="2:42" ht="20.100000000000001" customHeight="1">
      <c r="B3" s="307"/>
      <c r="C3" s="307"/>
      <c r="D3" s="307"/>
      <c r="N3" s="239"/>
      <c r="O3" s="239"/>
      <c r="P3" s="239"/>
      <c r="Q3" s="239"/>
      <c r="R3" s="239"/>
      <c r="S3" s="239"/>
      <c r="T3" s="239"/>
      <c r="U3" s="239"/>
      <c r="V3" s="239"/>
      <c r="W3" s="239"/>
      <c r="X3" s="239"/>
      <c r="Y3" s="239"/>
      <c r="Z3" s="239"/>
      <c r="AA3" s="239"/>
      <c r="AB3" s="239"/>
      <c r="AC3" s="239"/>
      <c r="AD3" s="239"/>
      <c r="AE3" s="239"/>
      <c r="AF3" s="239"/>
      <c r="AG3" s="239"/>
      <c r="AH3" s="239"/>
      <c r="AI3" s="239"/>
      <c r="AJ3" s="239"/>
      <c r="AK3" s="239"/>
      <c r="AL3" s="239"/>
      <c r="AM3" s="239"/>
      <c r="AN3" s="239"/>
      <c r="AO3" s="239"/>
    </row>
    <row r="4" spans="2:42" ht="20.100000000000001" customHeight="1">
      <c r="B4" s="307"/>
      <c r="C4" s="307"/>
      <c r="D4" s="307"/>
      <c r="N4" s="239"/>
      <c r="O4" s="239"/>
      <c r="P4" s="239"/>
      <c r="Q4" s="239"/>
      <c r="R4" s="239"/>
      <c r="S4" s="239"/>
      <c r="T4" s="239"/>
      <c r="U4" s="239"/>
      <c r="V4" s="239"/>
      <c r="W4" s="239"/>
      <c r="X4" s="239"/>
      <c r="Y4" s="239"/>
      <c r="Z4" s="239"/>
      <c r="AA4" s="239"/>
      <c r="AB4" s="239"/>
      <c r="AC4" s="239"/>
      <c r="AD4" s="239"/>
      <c r="AE4" s="239"/>
      <c r="AF4" s="239"/>
      <c r="AG4" s="239"/>
      <c r="AH4" s="239"/>
      <c r="AI4" s="239"/>
      <c r="AJ4" s="239"/>
      <c r="AK4" s="239"/>
      <c r="AL4" s="239"/>
      <c r="AM4" s="239"/>
      <c r="AN4" s="239"/>
      <c r="AO4" s="239"/>
    </row>
    <row r="5" spans="2:42" s="89" customFormat="1" ht="30.6" customHeight="1">
      <c r="B5" s="308" t="s">
        <v>2</v>
      </c>
      <c r="C5" s="308"/>
      <c r="D5" s="309"/>
      <c r="E5" s="309"/>
      <c r="F5" s="309"/>
      <c r="G5" s="309"/>
      <c r="H5" s="309"/>
      <c r="I5" s="309"/>
      <c r="J5" s="309"/>
      <c r="K5" s="309"/>
      <c r="L5" s="309"/>
      <c r="M5" s="142"/>
      <c r="N5"/>
      <c r="O5"/>
      <c r="P5"/>
      <c r="Q5"/>
      <c r="R5"/>
      <c r="S5"/>
      <c r="T5" s="315" t="s">
        <v>3</v>
      </c>
      <c r="U5" s="315"/>
      <c r="V5" s="315"/>
      <c r="W5" s="315"/>
      <c r="X5" s="263" t="s">
        <v>4</v>
      </c>
      <c r="Y5" s="263"/>
      <c r="Z5" s="264"/>
      <c r="AA5" s="264"/>
    </row>
    <row r="6" spans="2:42" s="89" customFormat="1" ht="19.899999999999999" thickBot="1">
      <c r="B6" s="282"/>
      <c r="C6" s="282"/>
      <c r="D6" s="143"/>
      <c r="E6" s="143"/>
      <c r="F6" s="143"/>
      <c r="G6" s="143"/>
      <c r="H6" s="143"/>
      <c r="I6" s="143"/>
      <c r="J6" s="143"/>
      <c r="K6" s="143"/>
      <c r="L6" s="143"/>
      <c r="O6"/>
      <c r="P6"/>
      <c r="Q6"/>
      <c r="R6"/>
      <c r="S6"/>
      <c r="T6" s="285" t="s">
        <v>5</v>
      </c>
      <c r="U6" s="286"/>
      <c r="V6" s="286"/>
      <c r="W6" s="287"/>
      <c r="X6" s="262"/>
      <c r="Y6" s="262"/>
      <c r="Z6" s="262"/>
      <c r="AA6" s="262"/>
    </row>
    <row r="7" spans="2:42" s="89" customFormat="1" ht="16.5" customHeight="1" thickBot="1">
      <c r="B7" s="282" t="s">
        <v>6</v>
      </c>
      <c r="C7" s="282"/>
      <c r="D7" s="246"/>
      <c r="E7" s="246"/>
      <c r="F7" s="246"/>
      <c r="G7" s="246"/>
      <c r="H7" s="246"/>
      <c r="I7" s="246"/>
      <c r="J7" s="246"/>
      <c r="K7" s="245" t="s">
        <v>7</v>
      </c>
      <c r="L7" s="260" t="s">
        <v>8</v>
      </c>
      <c r="M7" s="234"/>
      <c r="O7" s="316" t="s">
        <v>9</v>
      </c>
      <c r="P7" s="317"/>
      <c r="T7" s="285" t="s">
        <v>10</v>
      </c>
      <c r="U7" s="286"/>
      <c r="V7" s="286"/>
      <c r="W7" s="287"/>
      <c r="X7" s="262"/>
      <c r="Y7" s="262"/>
      <c r="Z7" s="262"/>
      <c r="AA7" s="262"/>
    </row>
    <row r="8" spans="2:42" s="89" customFormat="1" ht="16.5" customHeight="1">
      <c r="B8" s="144"/>
      <c r="C8" s="145"/>
      <c r="D8" s="313" t="str">
        <f>IF(L7="Yes","Select 'COMcheck' from the 'I'm providing the required info via:' drop-down below and proceed",IF(L7="No","Select 'Individual Files' from the 'I'm providing the required info via:' drop-down below and proceed",IF(L7="Select Yes or No"," ")))</f>
        <v xml:space="preserve"> </v>
      </c>
      <c r="E8" s="313"/>
      <c r="F8" s="313"/>
      <c r="G8" s="313"/>
      <c r="H8" s="313"/>
      <c r="I8" s="313"/>
      <c r="J8" s="313"/>
      <c r="K8" s="313"/>
      <c r="L8" s="313"/>
      <c r="M8" s="143"/>
      <c r="O8" s="147" t="s">
        <v>11</v>
      </c>
      <c r="P8" s="148">
        <f>Z54</f>
        <v>0</v>
      </c>
      <c r="Q8" s="149" t="s">
        <v>12</v>
      </c>
      <c r="R8" s="149"/>
      <c r="T8" s="288" t="s">
        <v>13</v>
      </c>
      <c r="U8" s="289"/>
      <c r="V8" s="289"/>
      <c r="W8" s="290"/>
      <c r="X8" s="262"/>
      <c r="Y8" s="262"/>
      <c r="Z8" s="262"/>
      <c r="AA8" s="262"/>
    </row>
    <row r="9" spans="2:42" s="89" customFormat="1" ht="16.5" customHeight="1">
      <c r="B9" s="143"/>
      <c r="C9" s="143"/>
      <c r="D9" s="314" t="str">
        <f>IF(L7="Yes","Note: COMcheck's should not include 'Reduced Lighting Power' Efficiency Package.","")</f>
        <v/>
      </c>
      <c r="E9" s="314"/>
      <c r="F9" s="314"/>
      <c r="G9" s="314"/>
      <c r="H9" s="314"/>
      <c r="I9" s="314"/>
      <c r="J9" s="314"/>
      <c r="K9" s="314"/>
      <c r="L9" s="314"/>
      <c r="M9" s="59"/>
      <c r="O9" s="147" t="s">
        <v>14</v>
      </c>
      <c r="P9" s="150">
        <v>1</v>
      </c>
      <c r="Q9" s="151"/>
      <c r="R9" s="151"/>
      <c r="T9" s="291"/>
      <c r="U9" s="292"/>
      <c r="V9" s="292"/>
      <c r="W9" s="293"/>
      <c r="X9" s="262"/>
      <c r="Y9" s="262"/>
      <c r="Z9" s="262"/>
      <c r="AA9" s="262"/>
    </row>
    <row r="10" spans="2:42" s="89" customFormat="1" ht="16.5" customHeight="1">
      <c r="B10" s="306" t="s">
        <v>15</v>
      </c>
      <c r="C10" s="306"/>
      <c r="D10" s="306"/>
      <c r="E10" s="306"/>
      <c r="F10" s="306"/>
      <c r="G10" s="306"/>
      <c r="H10" s="306"/>
      <c r="I10" s="306"/>
      <c r="J10" s="306"/>
      <c r="K10" s="306"/>
      <c r="L10" s="306"/>
      <c r="M10" s="146"/>
      <c r="O10" s="147" t="s">
        <v>16</v>
      </c>
      <c r="P10" s="152">
        <f>AB54</f>
        <v>0</v>
      </c>
      <c r="Q10" s="153" t="str">
        <f>"$" &amp; FIXED(LPD_IndustryStandardCostPerSqFt,2) &amp; "*sq. ft. or Tech Review override (manual entry)"</f>
        <v>$0.90*sq. ft. or Tech Review override (manual entry)</v>
      </c>
      <c r="R10" s="153"/>
      <c r="T10" s="285" t="s">
        <v>17</v>
      </c>
      <c r="U10" s="286"/>
      <c r="V10" s="286"/>
      <c r="W10" s="287"/>
      <c r="X10" s="262"/>
      <c r="Y10" s="262"/>
      <c r="Z10" s="262"/>
      <c r="AA10" s="262"/>
    </row>
    <row r="11" spans="2:42" s="89" customFormat="1" ht="16.5" customHeight="1">
      <c r="B11" s="283" t="s">
        <v>18</v>
      </c>
      <c r="C11" s="310"/>
      <c r="D11" s="298"/>
      <c r="E11" s="299"/>
      <c r="F11" s="299"/>
      <c r="G11" s="299"/>
      <c r="H11" s="299"/>
      <c r="I11" s="299"/>
      <c r="J11" s="299"/>
      <c r="K11" s="299"/>
      <c r="L11" s="300"/>
      <c r="M11" s="235"/>
      <c r="O11" s="154" t="s">
        <v>19</v>
      </c>
      <c r="P11" s="160">
        <f>U54</f>
        <v>0</v>
      </c>
      <c r="Q11" s="156"/>
      <c r="R11" s="156"/>
      <c r="T11" s="288" t="s">
        <v>20</v>
      </c>
      <c r="U11" s="289"/>
      <c r="V11" s="289"/>
      <c r="W11" s="290"/>
      <c r="X11" s="262"/>
      <c r="Y11" s="262"/>
      <c r="Z11" s="262"/>
      <c r="AA11" s="262"/>
    </row>
    <row r="12" spans="2:42" s="89" customFormat="1" ht="16.5" customHeight="1">
      <c r="B12" s="283" t="s">
        <v>21</v>
      </c>
      <c r="C12" s="284"/>
      <c r="D12" s="298"/>
      <c r="E12" s="299"/>
      <c r="F12" s="299"/>
      <c r="G12" s="299"/>
      <c r="H12" s="299"/>
      <c r="I12" s="299"/>
      <c r="J12" s="299"/>
      <c r="K12" s="299"/>
      <c r="L12" s="300"/>
      <c r="M12" s="143"/>
      <c r="O12" s="147" t="s">
        <v>22</v>
      </c>
      <c r="P12" s="160">
        <f>V54</f>
        <v>0</v>
      </c>
      <c r="Q12" s="149" t="s">
        <v>23</v>
      </c>
      <c r="R12" s="149"/>
      <c r="T12" s="291"/>
      <c r="U12" s="292"/>
      <c r="V12" s="292"/>
      <c r="W12" s="293"/>
      <c r="X12" s="262"/>
      <c r="Y12" s="262"/>
      <c r="Z12" s="262"/>
      <c r="AA12" s="262"/>
    </row>
    <row r="13" spans="2:42" s="89" customFormat="1" ht="16.5" customHeight="1">
      <c r="B13" s="283" t="s">
        <v>24</v>
      </c>
      <c r="C13" s="284"/>
      <c r="D13" s="298"/>
      <c r="E13" s="299"/>
      <c r="F13" s="300"/>
      <c r="G13" s="172" t="s">
        <v>25</v>
      </c>
      <c r="H13" s="311"/>
      <c r="I13" s="312"/>
      <c r="J13" s="172" t="s">
        <v>26</v>
      </c>
      <c r="K13" s="304"/>
      <c r="L13" s="305"/>
      <c r="M13" s="236"/>
      <c r="O13" s="147" t="s">
        <v>27</v>
      </c>
      <c r="P13" s="167">
        <f>Z54</f>
        <v>0</v>
      </c>
      <c r="Q13" s="149" t="s">
        <v>23</v>
      </c>
      <c r="R13" s="149"/>
      <c r="T13" s="288" t="s">
        <v>28</v>
      </c>
      <c r="U13" s="289"/>
      <c r="V13" s="289"/>
      <c r="W13" s="290"/>
      <c r="X13" s="262"/>
      <c r="Y13" s="262"/>
      <c r="Z13" s="262"/>
      <c r="AA13" s="262"/>
    </row>
    <row r="14" spans="2:42" s="89" customFormat="1" ht="16.5" customHeight="1">
      <c r="B14" s="283" t="s">
        <v>29</v>
      </c>
      <c r="C14" s="284"/>
      <c r="D14" s="298"/>
      <c r="E14" s="299"/>
      <c r="F14" s="299"/>
      <c r="G14" s="299"/>
      <c r="H14" s="299"/>
      <c r="I14" s="299"/>
      <c r="J14" s="299"/>
      <c r="K14" s="299"/>
      <c r="L14" s="300"/>
      <c r="M14"/>
      <c r="O14" s="147" t="s">
        <v>30</v>
      </c>
      <c r="P14" s="167">
        <f>AA54</f>
        <v>0</v>
      </c>
      <c r="Q14" s="149" t="s">
        <v>23</v>
      </c>
      <c r="R14" s="149"/>
      <c r="T14" s="291"/>
      <c r="U14" s="292"/>
      <c r="V14" s="292"/>
      <c r="W14" s="293"/>
      <c r="X14" s="262"/>
      <c r="Y14" s="262"/>
      <c r="Z14" s="262"/>
      <c r="AA14" s="262"/>
    </row>
    <row r="15" spans="2:42" s="89" customFormat="1" ht="16.5" customHeight="1">
      <c r="B15" s="283" t="s">
        <v>31</v>
      </c>
      <c r="C15" s="284"/>
      <c r="D15" s="295"/>
      <c r="E15" s="296"/>
      <c r="F15" s="296"/>
      <c r="G15" s="296"/>
      <c r="H15" s="296"/>
      <c r="I15" s="296"/>
      <c r="J15" s="296"/>
      <c r="K15" s="296"/>
      <c r="L15" s="297"/>
      <c r="M15"/>
      <c r="O15" s="173"/>
      <c r="P15" s="155"/>
      <c r="Q15" s="156"/>
      <c r="R15" s="156"/>
      <c r="T15" s="285" t="s">
        <v>32</v>
      </c>
      <c r="U15" s="286"/>
      <c r="V15" s="286"/>
      <c r="W15" s="287"/>
      <c r="X15" s="262"/>
      <c r="Y15" s="262"/>
      <c r="Z15" s="262"/>
      <c r="AA15" s="262"/>
    </row>
    <row r="16" spans="2:42" s="89" customFormat="1" ht="16.5" customHeight="1">
      <c r="B16" s="283" t="s">
        <v>33</v>
      </c>
      <c r="C16" s="284"/>
      <c r="D16" s="295"/>
      <c r="E16" s="296"/>
      <c r="F16" s="296"/>
      <c r="G16" s="296"/>
      <c r="H16" s="296"/>
      <c r="I16" s="296"/>
      <c r="J16" s="296"/>
      <c r="K16" s="296"/>
      <c r="L16" s="297"/>
      <c r="M16"/>
      <c r="O16" s="174" t="s">
        <v>34</v>
      </c>
      <c r="P16" s="175">
        <f>L54</f>
        <v>0</v>
      </c>
      <c r="Q16" s="149" t="s">
        <v>35</v>
      </c>
      <c r="R16" s="149"/>
      <c r="T16" s="285" t="s">
        <v>36</v>
      </c>
      <c r="U16" s="286"/>
      <c r="V16" s="286"/>
      <c r="W16" s="287"/>
      <c r="X16" s="262"/>
      <c r="Y16" s="262"/>
      <c r="Z16" s="262"/>
      <c r="AA16" s="262"/>
    </row>
    <row r="17" spans="2:42" s="89" customFormat="1" ht="16.5" customHeight="1" thickBot="1">
      <c r="B17"/>
      <c r="C17"/>
      <c r="D17"/>
      <c r="E17" s="146"/>
      <c r="F17" s="146"/>
      <c r="G17" s="178"/>
      <c r="H17" s="179"/>
      <c r="I17" s="179"/>
      <c r="J17" s="179"/>
      <c r="K17" s="179"/>
      <c r="L17" s="179"/>
      <c r="M17"/>
      <c r="O17"/>
      <c r="P17" s="177" t="str">
        <f>IF(P10&lt;P16,"Total Incentive may not exceed Measure Cost!","")</f>
        <v/>
      </c>
      <c r="Q17"/>
      <c r="R17"/>
      <c r="T17" s="285" t="s">
        <v>37</v>
      </c>
      <c r="U17" s="286"/>
      <c r="V17" s="286"/>
      <c r="W17" s="287"/>
      <c r="X17" s="262"/>
      <c r="Y17" s="262"/>
      <c r="Z17" s="262"/>
      <c r="AA17" s="262"/>
    </row>
    <row r="18" spans="2:42" s="89" customFormat="1" ht="17.45" thickBot="1">
      <c r="B18"/>
      <c r="C18"/>
      <c r="D18" s="181" t="s">
        <v>38</v>
      </c>
      <c r="E18" s="182" t="s">
        <v>39</v>
      </c>
      <c r="F18"/>
      <c r="G18" s="183" t="s">
        <v>40</v>
      </c>
      <c r="H18" s="184" t="s">
        <v>39</v>
      </c>
      <c r="I18"/>
      <c r="J18" s="301" t="s">
        <v>41</v>
      </c>
      <c r="K18" s="302"/>
      <c r="L18" s="303"/>
      <c r="M18"/>
      <c r="O18" s="3" t="s">
        <v>42</v>
      </c>
      <c r="P18" s="180" t="e">
        <f>P16/(P14*0.003412)</f>
        <v>#DIV/0!</v>
      </c>
      <c r="Q18"/>
      <c r="R18"/>
    </row>
    <row r="19" spans="2:42" s="89" customFormat="1" ht="20.45">
      <c r="B19"/>
      <c r="C19" s="185"/>
      <c r="D19" s="259" t="str">
        <f>IF(AND(COUNTA(Hours_range)&gt;0,OR(ComCheck="Choose from Drop-down",Facility_Type="Choose from Drop-down")),"Ensure 'I'm providing the required info via:' and 'Facility type:' are selected before proceeding.","")</f>
        <v/>
      </c>
      <c r="F19"/>
      <c r="G19"/>
      <c r="H19"/>
      <c r="I19"/>
      <c r="J19" s="294" t="s">
        <v>43</v>
      </c>
      <c r="K19" s="294"/>
      <c r="L19" s="186" t="s">
        <v>44</v>
      </c>
      <c r="M19"/>
      <c r="N19" s="187" t="s">
        <v>45</v>
      </c>
      <c r="O19" s="187" t="s">
        <v>46</v>
      </c>
      <c r="P19"/>
      <c r="Q19"/>
      <c r="R19"/>
      <c r="S19"/>
      <c r="T19" s="257" t="s">
        <v>47</v>
      </c>
      <c r="U19" s="157" t="s">
        <v>48</v>
      </c>
      <c r="V19" s="158"/>
      <c r="W19" s="158"/>
      <c r="X19" s="158"/>
      <c r="Y19" s="158"/>
      <c r="Z19" s="159"/>
      <c r="AA19"/>
      <c r="AB19"/>
      <c r="AC19"/>
      <c r="AD19"/>
      <c r="AE19"/>
      <c r="AF19"/>
      <c r="AG19"/>
      <c r="AH19"/>
      <c r="AI19"/>
      <c r="AJ19"/>
      <c r="AK19"/>
      <c r="AL19"/>
      <c r="AM19"/>
      <c r="AN19"/>
      <c r="AO19"/>
      <c r="AP19"/>
    </row>
    <row r="20" spans="2:42" s="89" customFormat="1" ht="16.899999999999999">
      <c r="B20"/>
      <c r="C20"/>
      <c r="D20" s="188" t="s">
        <v>49</v>
      </c>
      <c r="E20" s="189" t="s">
        <v>50</v>
      </c>
      <c r="F20"/>
      <c r="G20" s="268" t="s">
        <v>51</v>
      </c>
      <c r="H20" s="269"/>
      <c r="I20"/>
      <c r="J20" s="266" t="s">
        <v>52</v>
      </c>
      <c r="K20" s="266"/>
      <c r="L20" s="190">
        <v>3730</v>
      </c>
      <c r="M20"/>
      <c r="N20" s="191">
        <v>0.76</v>
      </c>
      <c r="O20" s="191">
        <v>0.78</v>
      </c>
      <c r="P20"/>
      <c r="Q20"/>
      <c r="R20"/>
      <c r="S20"/>
      <c r="T20" s="161" t="s">
        <v>53</v>
      </c>
      <c r="U20" s="162" t="s">
        <v>54</v>
      </c>
      <c r="V20" s="163" t="s">
        <v>55</v>
      </c>
      <c r="W20" s="164" t="s">
        <v>56</v>
      </c>
      <c r="X20" s="164" t="s">
        <v>57</v>
      </c>
      <c r="Y20" s="165" t="s">
        <v>58</v>
      </c>
      <c r="Z20" s="166" t="s">
        <v>59</v>
      </c>
      <c r="AA20"/>
      <c r="AB20"/>
      <c r="AC20"/>
      <c r="AD20"/>
      <c r="AE20"/>
      <c r="AF20"/>
      <c r="AG20"/>
      <c r="AH20"/>
      <c r="AI20"/>
      <c r="AJ20"/>
      <c r="AK20"/>
      <c r="AL20"/>
      <c r="AM20"/>
      <c r="AN20"/>
      <c r="AO20"/>
      <c r="AP20"/>
    </row>
    <row r="21" spans="2:42" s="89" customFormat="1" ht="16.899999999999999">
      <c r="B21"/>
      <c r="C21" s="192" t="str">
        <f>IF(E18="Individual Files","Corresponding Tabs:",IF(E18="COMcheck","Corresponding Tabs:",""))</f>
        <v/>
      </c>
      <c r="D21"/>
      <c r="E21"/>
      <c r="F21"/>
      <c r="G21" s="272" t="s">
        <v>60</v>
      </c>
      <c r="H21" s="273"/>
      <c r="I21"/>
      <c r="J21" s="266" t="s">
        <v>61</v>
      </c>
      <c r="K21" s="266"/>
      <c r="L21" s="190">
        <v>4745</v>
      </c>
      <c r="M21"/>
      <c r="N21" s="191">
        <v>0.77</v>
      </c>
      <c r="O21" s="191">
        <v>0.77</v>
      </c>
      <c r="P21"/>
      <c r="Q21"/>
      <c r="R21"/>
      <c r="S21"/>
      <c r="T21" s="168" t="s">
        <v>62</v>
      </c>
      <c r="U21" s="169" t="s">
        <v>54</v>
      </c>
      <c r="V21" s="164" t="s">
        <v>55</v>
      </c>
      <c r="W21" s="170" t="s">
        <v>56</v>
      </c>
      <c r="X21" s="170" t="s">
        <v>57</v>
      </c>
      <c r="Y21" s="166" t="s">
        <v>58</v>
      </c>
      <c r="Z21" s="171" t="s">
        <v>59</v>
      </c>
      <c r="AA21"/>
      <c r="AB21"/>
      <c r="AC21"/>
      <c r="AD21"/>
      <c r="AE21"/>
      <c r="AF21"/>
      <c r="AG21"/>
      <c r="AH21"/>
      <c r="AI21"/>
      <c r="AJ21"/>
      <c r="AK21"/>
      <c r="AL21"/>
      <c r="AM21"/>
      <c r="AN21"/>
      <c r="AO21"/>
      <c r="AP21"/>
    </row>
    <row r="22" spans="2:42" s="89" customFormat="1" ht="16.899999999999999" customHeight="1">
      <c r="B22"/>
      <c r="C22" s="193" t="str">
        <f>IF(E18="Individual Files","Sq. Ft. Area, Fixt List, Fixt by Area",IF(E18="COMcheck","As-Built COMcheck",""))</f>
        <v/>
      </c>
      <c r="D22"/>
      <c r="E22"/>
      <c r="F22"/>
      <c r="G22" s="274"/>
      <c r="H22" s="275"/>
      <c r="I22"/>
      <c r="J22" s="266" t="s">
        <v>63</v>
      </c>
      <c r="K22" s="266"/>
      <c r="L22" s="190">
        <v>4698</v>
      </c>
      <c r="M22"/>
      <c r="N22" s="191">
        <v>0.67</v>
      </c>
      <c r="O22" s="191">
        <v>0.73</v>
      </c>
      <c r="P22"/>
      <c r="Q22"/>
      <c r="R22"/>
      <c r="S22"/>
      <c r="T22" s="161" t="s">
        <v>64</v>
      </c>
      <c r="U22" s="162" t="s">
        <v>54</v>
      </c>
      <c r="V22" s="163" t="s">
        <v>55</v>
      </c>
      <c r="W22" s="163" t="s">
        <v>56</v>
      </c>
      <c r="X22" s="163" t="s">
        <v>57</v>
      </c>
      <c r="Y22" s="166" t="s">
        <v>58</v>
      </c>
      <c r="Z22" s="166" t="s">
        <v>59</v>
      </c>
      <c r="AB22"/>
      <c r="AC22"/>
      <c r="AD22"/>
      <c r="AE22"/>
      <c r="AF22"/>
      <c r="AG22"/>
      <c r="AH22"/>
      <c r="AI22"/>
      <c r="AJ22"/>
      <c r="AK22"/>
      <c r="AL22"/>
      <c r="AM22"/>
      <c r="AN22"/>
      <c r="AO22"/>
      <c r="AP22"/>
    </row>
    <row r="23" spans="2:42" ht="14.45" customHeight="1">
      <c r="G23" s="276"/>
      <c r="H23" s="277"/>
      <c r="J23" s="266" t="s">
        <v>65</v>
      </c>
      <c r="K23" s="266"/>
      <c r="L23" s="190">
        <v>3239</v>
      </c>
      <c r="N23" s="191">
        <v>0.59</v>
      </c>
      <c r="O23" s="191">
        <v>0.68</v>
      </c>
      <c r="P23" t="s">
        <v>66</v>
      </c>
      <c r="T23" s="168" t="s">
        <v>67</v>
      </c>
      <c r="U23" s="169" t="s">
        <v>54</v>
      </c>
      <c r="V23" s="170" t="s">
        <v>55</v>
      </c>
      <c r="W23" s="164" t="s">
        <v>56</v>
      </c>
      <c r="X23" s="164" t="s">
        <v>57</v>
      </c>
      <c r="Y23" s="166" t="s">
        <v>58</v>
      </c>
      <c r="Z23" s="171" t="s">
        <v>59</v>
      </c>
    </row>
    <row r="24" spans="2:42" ht="16.899999999999999" customHeight="1">
      <c r="G24" s="278"/>
      <c r="H24" s="279"/>
      <c r="J24" s="270" t="s">
        <v>68</v>
      </c>
      <c r="K24" s="271"/>
      <c r="L24" s="271"/>
      <c r="N24" s="191">
        <v>1</v>
      </c>
      <c r="O24" s="191">
        <v>1</v>
      </c>
      <c r="P24" s="195">
        <v>8000</v>
      </c>
      <c r="T24" s="161" t="s">
        <v>69</v>
      </c>
      <c r="U24" s="176" t="s">
        <v>54</v>
      </c>
      <c r="V24" s="164" t="s">
        <v>55</v>
      </c>
      <c r="W24" s="164" t="s">
        <v>56</v>
      </c>
      <c r="X24" s="164" t="s">
        <v>57</v>
      </c>
      <c r="Y24" s="166" t="s">
        <v>58</v>
      </c>
      <c r="Z24" s="166" t="s">
        <v>59</v>
      </c>
    </row>
    <row r="25" spans="2:42" ht="16.899999999999999">
      <c r="G25" s="280"/>
      <c r="H25" s="281"/>
      <c r="N25" s="191">
        <v>0</v>
      </c>
      <c r="O25" s="191">
        <v>0</v>
      </c>
      <c r="P25" s="195">
        <v>2000</v>
      </c>
      <c r="T25" s="168"/>
      <c r="U25" s="169" t="s">
        <v>54</v>
      </c>
      <c r="V25" s="170" t="s">
        <v>55</v>
      </c>
      <c r="W25" s="170" t="s">
        <v>56</v>
      </c>
      <c r="X25" s="170" t="s">
        <v>57</v>
      </c>
      <c r="Y25" s="171" t="s">
        <v>58</v>
      </c>
      <c r="Z25" s="171" t="s">
        <v>59</v>
      </c>
    </row>
    <row r="26" spans="2:42" ht="16.899999999999999" customHeight="1">
      <c r="M26" s="194"/>
    </row>
    <row r="27" spans="2:42" ht="16.899999999999999" customHeight="1">
      <c r="C27" s="267" t="s">
        <v>70</v>
      </c>
      <c r="D27" s="267"/>
      <c r="E27" s="267"/>
      <c r="F27" s="267"/>
      <c r="G27" s="267"/>
      <c r="H27" s="267"/>
      <c r="I27" s="267"/>
      <c r="J27" s="267"/>
      <c r="K27" s="267"/>
      <c r="L27" s="267"/>
    </row>
    <row r="28" spans="2:42" ht="60.6">
      <c r="C28" s="196" t="s">
        <v>71</v>
      </c>
      <c r="D28" s="196" t="s">
        <v>72</v>
      </c>
      <c r="E28" s="196" t="s">
        <v>73</v>
      </c>
      <c r="F28" s="196"/>
      <c r="G28" s="196" t="s">
        <v>74</v>
      </c>
      <c r="H28" s="196" t="s">
        <v>75</v>
      </c>
      <c r="I28" s="196" t="s">
        <v>76</v>
      </c>
      <c r="J28" s="196" t="s">
        <v>77</v>
      </c>
      <c r="K28" s="196" t="s">
        <v>78</v>
      </c>
      <c r="L28" s="196" t="s">
        <v>79</v>
      </c>
      <c r="N28" s="237" t="s">
        <v>80</v>
      </c>
      <c r="O28" s="41" t="s">
        <v>81</v>
      </c>
      <c r="P28" s="41" t="s">
        <v>82</v>
      </c>
      <c r="Q28" s="238" t="s">
        <v>83</v>
      </c>
      <c r="R28" s="238" t="s">
        <v>44</v>
      </c>
      <c r="S28" s="238" t="s">
        <v>84</v>
      </c>
      <c r="T28" s="238" t="s">
        <v>85</v>
      </c>
      <c r="U28" s="238" t="s">
        <v>86</v>
      </c>
      <c r="V28" s="238" t="s">
        <v>87</v>
      </c>
      <c r="W28" s="238" t="s">
        <v>88</v>
      </c>
      <c r="X28" s="238" t="s">
        <v>89</v>
      </c>
      <c r="Y28" s="238" t="s">
        <v>90</v>
      </c>
      <c r="Z28" s="238" t="s">
        <v>91</v>
      </c>
      <c r="AA28" s="238" t="s">
        <v>92</v>
      </c>
      <c r="AB28" s="238" t="str">
        <f>"Measure Cost: $" &amp; FIXED(LPD_IndustryStandardCostPerSqFt,2) &amp; "*sq. ft. or actual"</f>
        <v>Measure Cost: $0.90*sq. ft. or actual</v>
      </c>
    </row>
    <row r="29" spans="2:42" ht="16.899999999999999" customHeight="1">
      <c r="B29" s="89" t="str">
        <f>IF(C29&gt;1,"Area 1",IF(C29,"",""))</f>
        <v/>
      </c>
      <c r="C29" s="197">
        <f>IF($E$18="COMCheck",'As-Built COMcheck'!D7,IF($E$18="Individual Files",'Sq. Ft. Area Individual Files'!C9,0))</f>
        <v>0</v>
      </c>
      <c r="D29" s="198"/>
      <c r="E29" s="199">
        <f>IF($E$18="COMCheck",'As-Built COMcheck'!D8,IF($E$18="Individual Files",'FixturesByArea Individual Files'!F8,0))</f>
        <v>0</v>
      </c>
      <c r="F29" s="200"/>
      <c r="G29" s="201">
        <f>IF($E$18="COMCheck",'As-Built COMcheck'!D10,IF($E$18="Individual Files",'FixturesByArea Individual Files'!F48,0))</f>
        <v>0</v>
      </c>
      <c r="H29" s="202" t="str">
        <f t="shared" ref="H29:H53" si="0">IFERROR(ROUND(G29/C29,2),"")</f>
        <v/>
      </c>
      <c r="I29" s="199" t="str">
        <f>IFERROR(ROUND(E29-H29,2),"-")</f>
        <v>-</v>
      </c>
      <c r="J29" s="203" t="str">
        <f>IFERROR(ROUND(C29*D29*I29/1000,0),"")</f>
        <v/>
      </c>
      <c r="K29" s="204">
        <f t="shared" ref="K29:K53" si="1">LPD_Incentive_Rate</f>
        <v>0.05</v>
      </c>
      <c r="L29" s="204" t="str">
        <f>IFERROR(J29*K29,"")</f>
        <v/>
      </c>
      <c r="N29" s="147" t="s">
        <v>93</v>
      </c>
      <c r="O29" s="216">
        <f>IF(D29&lt;$P$25,$N$25,IF(D29&gt;=$P$24,$N$24,VLOOKUP($H$18,$J$20:$O$23,5)))</f>
        <v>0</v>
      </c>
      <c r="P29" s="216">
        <f>IF(D29&lt;$P$25,$O$25,IF(D29&gt;=$P$24,$O$24,VLOOKUP($H$18,$J$20:$O$23,6)))</f>
        <v>0</v>
      </c>
      <c r="Q29" s="217">
        <f t="shared" ref="Q29:Q53" si="2">E29</f>
        <v>0</v>
      </c>
      <c r="R29" s="218">
        <f t="shared" ref="R29:R53" si="3">D29</f>
        <v>0</v>
      </c>
      <c r="S29" s="218">
        <f t="shared" ref="S29:S53" si="4">C29</f>
        <v>0</v>
      </c>
      <c r="T29" s="219">
        <f>IFERROR(ROUND(Q29*S29,0),"")</f>
        <v>0</v>
      </c>
      <c r="U29" s="220">
        <f t="shared" ref="U29:U53" si="5">IFERROR(IF(OR(Q29="",Q29="Error",G29=""),"",ROUND(Y29*C29/1000*O29,4)),"")</f>
        <v>0</v>
      </c>
      <c r="V29" s="220">
        <f t="shared" ref="V29:V53" si="6">IFERROR(IF(OR(Q29="",Q29="Error",G29=""),"",ROUND(Y29*C29/1000*P29,4)),"")</f>
        <v>0</v>
      </c>
      <c r="W29" s="219">
        <f t="shared" ref="W29:W53" si="7">G29</f>
        <v>0</v>
      </c>
      <c r="X29" s="174">
        <f t="shared" ref="X29:X53" si="8">IFERROR(ROUND(W29/S29,2),0)</f>
        <v>0</v>
      </c>
      <c r="Y29" s="221">
        <f t="shared" ref="Y29:Y53" si="9">IFERROR(ROUND(Q29-X29,2),"")</f>
        <v>0</v>
      </c>
      <c r="Z29" s="219">
        <f t="shared" ref="Z29:Z53" si="10">IFERROR(ROUND(R29*S29*Y29/1000,0),"")</f>
        <v>0</v>
      </c>
      <c r="AA29" s="219">
        <f t="shared" ref="AA29:AA53" si="11">IFERROR(Z29*EUL_for_LPD,"")</f>
        <v>0</v>
      </c>
      <c r="AB29" s="244">
        <f t="shared" ref="AB29:AB53" si="12">ROUND(S29*LPD_IndustryStandardCostPerSqFt,2)</f>
        <v>0</v>
      </c>
    </row>
    <row r="30" spans="2:42" ht="16.899999999999999">
      <c r="B30" s="89" t="str">
        <f>IF(C30&gt;1,"Area 2",IF(C30,"",""))</f>
        <v/>
      </c>
      <c r="C30" s="197">
        <f>IF($E$18="COMCheck",'As-Built COMcheck'!D14,IF($E$18="Individual Files",'Sq. Ft. Area Individual Files'!C10,0))</f>
        <v>0</v>
      </c>
      <c r="D30" s="198"/>
      <c r="E30" s="199">
        <f>IF($E$18="COMCheck",'As-Built COMcheck'!D15,IF($E$18="Individual Files",'FixturesByArea Individual Files'!N8,0))</f>
        <v>0</v>
      </c>
      <c r="F30" s="200"/>
      <c r="G30" s="201">
        <f>IF($E$18="COMCheck",'As-Built COMcheck'!D17,IF($E$18="Individual Files",'FixturesByArea Individual Files'!N48,0))</f>
        <v>0</v>
      </c>
      <c r="H30" s="202" t="str">
        <f t="shared" si="0"/>
        <v/>
      </c>
      <c r="I30" s="199" t="str">
        <f>IFERROR(ROUND(E30-H30,2),"-")</f>
        <v>-</v>
      </c>
      <c r="J30" s="203" t="str">
        <f t="shared" ref="J30:J53" si="13">IFERROR(ROUND(C30*D30*I30/1000,0),"")</f>
        <v/>
      </c>
      <c r="K30" s="204">
        <f t="shared" si="1"/>
        <v>0.05</v>
      </c>
      <c r="L30" s="204" t="str">
        <f t="shared" ref="L30:L53" si="14">IFERROR(J30*K30,"")</f>
        <v/>
      </c>
      <c r="N30" s="147" t="s">
        <v>94</v>
      </c>
      <c r="O30" s="216">
        <f t="shared" ref="O30:O53" si="15">IF(D30&lt;$P$25,$N$25,IF(D30&gt;=$P$24,$N$24,VLOOKUP($H$18,$J$20:$O$23,5)))</f>
        <v>0</v>
      </c>
      <c r="P30" s="216">
        <f t="shared" ref="P30:P53" si="16">IF(D30&lt;$P$25,$O$25,IF(D30&gt;=$P$24,$O$24,VLOOKUP($H$18,$J$20:$O$23,6)))</f>
        <v>0</v>
      </c>
      <c r="Q30" s="217">
        <f t="shared" si="2"/>
        <v>0</v>
      </c>
      <c r="R30" s="218">
        <f t="shared" si="3"/>
        <v>0</v>
      </c>
      <c r="S30" s="218">
        <f t="shared" si="4"/>
        <v>0</v>
      </c>
      <c r="T30" s="219">
        <f t="shared" ref="T30:T53" si="17">IFERROR(ROUND(Q30*S30,0),"")</f>
        <v>0</v>
      </c>
      <c r="U30" s="220">
        <f t="shared" si="5"/>
        <v>0</v>
      </c>
      <c r="V30" s="220">
        <f t="shared" si="6"/>
        <v>0</v>
      </c>
      <c r="W30" s="219">
        <f t="shared" si="7"/>
        <v>0</v>
      </c>
      <c r="X30" s="174">
        <f t="shared" si="8"/>
        <v>0</v>
      </c>
      <c r="Y30" s="221">
        <f t="shared" si="9"/>
        <v>0</v>
      </c>
      <c r="Z30" s="219">
        <f t="shared" si="10"/>
        <v>0</v>
      </c>
      <c r="AA30" s="219">
        <f t="shared" si="11"/>
        <v>0</v>
      </c>
      <c r="AB30" s="244">
        <f t="shared" si="12"/>
        <v>0</v>
      </c>
      <c r="AC30" s="214"/>
    </row>
    <row r="31" spans="2:42" ht="19.899999999999999" customHeight="1">
      <c r="B31" s="89" t="str">
        <f>IF(C31&gt;1,"Area 3",IF(C31,"",""))</f>
        <v/>
      </c>
      <c r="C31" s="197">
        <f>IF($E$18="COMCheck",'As-Built COMcheck'!D19,IF($E$18="Individual Files",'Sq. Ft. Area Individual Files'!C11,0))</f>
        <v>0</v>
      </c>
      <c r="D31" s="198"/>
      <c r="E31" s="199">
        <f>IF($E$18="COMCheck",'As-Built COMcheck'!D20,IF($E$18="Individual Files",'FixturesByArea Individual Files'!F51,0))</f>
        <v>0</v>
      </c>
      <c r="F31" s="200"/>
      <c r="G31" s="201">
        <f>IF($E$18="COMCheck",'As-Built COMcheck'!D22,IF($E$18="Individual Files",'FixturesByArea Individual Files'!F91,0))</f>
        <v>0</v>
      </c>
      <c r="H31" s="202" t="str">
        <f t="shared" si="0"/>
        <v/>
      </c>
      <c r="I31" s="199" t="str">
        <f t="shared" ref="I31:I53" si="18">IFERROR(ROUND(E31-H31,2),"-")</f>
        <v>-</v>
      </c>
      <c r="J31" s="203" t="str">
        <f t="shared" si="13"/>
        <v/>
      </c>
      <c r="K31" s="204">
        <f t="shared" si="1"/>
        <v>0.05</v>
      </c>
      <c r="L31" s="204" t="str">
        <f t="shared" si="14"/>
        <v/>
      </c>
      <c r="M31" s="210"/>
      <c r="N31" s="147" t="s">
        <v>95</v>
      </c>
      <c r="O31" s="216">
        <f t="shared" si="15"/>
        <v>0</v>
      </c>
      <c r="P31" s="216">
        <f t="shared" si="16"/>
        <v>0</v>
      </c>
      <c r="Q31" s="252">
        <f t="shared" si="2"/>
        <v>0</v>
      </c>
      <c r="R31" s="218">
        <f t="shared" si="3"/>
        <v>0</v>
      </c>
      <c r="S31" s="218">
        <f t="shared" si="4"/>
        <v>0</v>
      </c>
      <c r="T31" s="219">
        <f t="shared" si="17"/>
        <v>0</v>
      </c>
      <c r="U31" s="220">
        <f t="shared" si="5"/>
        <v>0</v>
      </c>
      <c r="V31" s="220">
        <f t="shared" si="6"/>
        <v>0</v>
      </c>
      <c r="W31" s="219">
        <f t="shared" si="7"/>
        <v>0</v>
      </c>
      <c r="X31" s="174">
        <f t="shared" si="8"/>
        <v>0</v>
      </c>
      <c r="Y31" s="221">
        <f t="shared" si="9"/>
        <v>0</v>
      </c>
      <c r="Z31" s="219">
        <f t="shared" si="10"/>
        <v>0</v>
      </c>
      <c r="AA31" s="219">
        <f>IFERROR(Z31*EUL_for_LPD,"")</f>
        <v>0</v>
      </c>
      <c r="AB31" s="244">
        <f t="shared" si="12"/>
        <v>0</v>
      </c>
    </row>
    <row r="32" spans="2:42" ht="19.899999999999999" customHeight="1">
      <c r="B32" s="89" t="str">
        <f>IF(C32&gt;1,"Area 4",IF(C32,"",""))</f>
        <v/>
      </c>
      <c r="C32" s="197">
        <f>IF($E$18="COMCheck",'As-Built COMcheck'!D24,IF($E$18="Individual Files",'Sq. Ft. Area Individual Files'!C12,0))</f>
        <v>0</v>
      </c>
      <c r="D32" s="198"/>
      <c r="E32" s="199">
        <f>IF($E$18="COMCheck",'As-Built COMcheck'!D25,IF($E$18="Individual Files",'FixturesByArea Individual Files'!N51,0))</f>
        <v>0</v>
      </c>
      <c r="F32" s="200"/>
      <c r="G32" s="201">
        <f>IF($E$18="COMCheck",'As-Built COMcheck'!D27,IF($E$18="Individual Files",'FixturesByArea Individual Files'!N91,0))</f>
        <v>0</v>
      </c>
      <c r="H32" s="202" t="str">
        <f t="shared" si="0"/>
        <v/>
      </c>
      <c r="I32" s="199" t="str">
        <f t="shared" si="18"/>
        <v>-</v>
      </c>
      <c r="J32" s="203" t="str">
        <f t="shared" si="13"/>
        <v/>
      </c>
      <c r="K32" s="204">
        <f t="shared" si="1"/>
        <v>0.05</v>
      </c>
      <c r="L32" s="204" t="str">
        <f t="shared" si="14"/>
        <v/>
      </c>
      <c r="M32" s="210"/>
      <c r="N32" s="147" t="s">
        <v>96</v>
      </c>
      <c r="O32" s="216">
        <f t="shared" si="15"/>
        <v>0</v>
      </c>
      <c r="P32" s="216">
        <f t="shared" si="16"/>
        <v>0</v>
      </c>
      <c r="Q32" s="217">
        <f t="shared" si="2"/>
        <v>0</v>
      </c>
      <c r="R32" s="218">
        <f t="shared" si="3"/>
        <v>0</v>
      </c>
      <c r="S32" s="218">
        <f t="shared" si="4"/>
        <v>0</v>
      </c>
      <c r="T32" s="219">
        <f t="shared" si="17"/>
        <v>0</v>
      </c>
      <c r="U32" s="220">
        <f t="shared" si="5"/>
        <v>0</v>
      </c>
      <c r="V32" s="220">
        <f t="shared" si="6"/>
        <v>0</v>
      </c>
      <c r="W32" s="219">
        <f t="shared" si="7"/>
        <v>0</v>
      </c>
      <c r="X32" s="174">
        <f t="shared" si="8"/>
        <v>0</v>
      </c>
      <c r="Y32" s="221">
        <f t="shared" si="9"/>
        <v>0</v>
      </c>
      <c r="Z32" s="219">
        <f t="shared" si="10"/>
        <v>0</v>
      </c>
      <c r="AA32" s="219">
        <f t="shared" si="11"/>
        <v>0</v>
      </c>
      <c r="AB32" s="244">
        <f t="shared" si="12"/>
        <v>0</v>
      </c>
    </row>
    <row r="33" spans="2:30" ht="19.899999999999999" customHeight="1">
      <c r="B33" s="89" t="str">
        <f>IF(C33&gt;1,"Area 5",IF(C33,"",""))</f>
        <v/>
      </c>
      <c r="C33" s="197">
        <f>IF($E$18="COMCheck",'As-Built COMcheck'!D29,IF($E$18="Individual Files",'Sq. Ft. Area Individual Files'!C13,0))</f>
        <v>0</v>
      </c>
      <c r="D33" s="198"/>
      <c r="E33" s="199">
        <f>IF($E$18="COMCheck",'As-Built COMcheck'!D30,IF($E$18="Individual Files",'FixturesByArea Individual Files'!F94,0))</f>
        <v>0</v>
      </c>
      <c r="F33" s="200"/>
      <c r="G33" s="201">
        <f>IF($E$18="COMCheck",'As-Built COMcheck'!D32,IF($E$18="Individual Files",'FixturesByArea Individual Files'!F134,0))</f>
        <v>0</v>
      </c>
      <c r="H33" s="202" t="str">
        <f t="shared" si="0"/>
        <v/>
      </c>
      <c r="I33" s="199" t="str">
        <f t="shared" si="18"/>
        <v>-</v>
      </c>
      <c r="J33" s="203" t="str">
        <f t="shared" si="13"/>
        <v/>
      </c>
      <c r="K33" s="204">
        <f t="shared" si="1"/>
        <v>0.05</v>
      </c>
      <c r="L33" s="204" t="str">
        <f t="shared" si="14"/>
        <v/>
      </c>
      <c r="M33" s="210"/>
      <c r="N33" s="147" t="s">
        <v>97</v>
      </c>
      <c r="O33" s="216">
        <f t="shared" si="15"/>
        <v>0</v>
      </c>
      <c r="P33" s="216">
        <f t="shared" si="16"/>
        <v>0</v>
      </c>
      <c r="Q33" s="217">
        <f t="shared" si="2"/>
        <v>0</v>
      </c>
      <c r="R33" s="218">
        <f t="shared" si="3"/>
        <v>0</v>
      </c>
      <c r="S33" s="218">
        <f t="shared" si="4"/>
        <v>0</v>
      </c>
      <c r="T33" s="219">
        <f t="shared" si="17"/>
        <v>0</v>
      </c>
      <c r="U33" s="220">
        <f t="shared" si="5"/>
        <v>0</v>
      </c>
      <c r="V33" s="220">
        <f t="shared" si="6"/>
        <v>0</v>
      </c>
      <c r="W33" s="219">
        <f t="shared" si="7"/>
        <v>0</v>
      </c>
      <c r="X33" s="174">
        <f t="shared" si="8"/>
        <v>0</v>
      </c>
      <c r="Y33" s="221">
        <f t="shared" si="9"/>
        <v>0</v>
      </c>
      <c r="Z33" s="219">
        <f t="shared" si="10"/>
        <v>0</v>
      </c>
      <c r="AA33" s="219">
        <f t="shared" si="11"/>
        <v>0</v>
      </c>
      <c r="AB33" s="244">
        <f t="shared" si="12"/>
        <v>0</v>
      </c>
    </row>
    <row r="34" spans="2:30" ht="19.899999999999999" customHeight="1">
      <c r="B34" s="89" t="str">
        <f>IF(C34&gt;1,"Area 6",IF(C34,"",""))</f>
        <v/>
      </c>
      <c r="C34" s="197">
        <f>IF($E$18="COMCheck",'As-Built COMcheck'!D34,IF($E$18="Individual Files",'Sq. Ft. Area Individual Files'!C14,0))</f>
        <v>0</v>
      </c>
      <c r="D34" s="198"/>
      <c r="E34" s="199">
        <f>IF($E$18="COMCheck",'As-Built COMcheck'!D35,IF($E$18="Individual Files",'FixturesByArea Individual Files'!N94,0))</f>
        <v>0</v>
      </c>
      <c r="F34" s="200"/>
      <c r="G34" s="201">
        <f>IF($E$18="COMCheck",'As-Built COMcheck'!D37,IF($E$18="Individual Files",'FixturesByArea Individual Files'!N134,0))</f>
        <v>0</v>
      </c>
      <c r="H34" s="202" t="str">
        <f t="shared" ref="H34:H52" si="19">IFERROR(ROUND(G34/C34,2),"")</f>
        <v/>
      </c>
      <c r="I34" s="199" t="str">
        <f t="shared" si="18"/>
        <v>-</v>
      </c>
      <c r="J34" s="203" t="str">
        <f t="shared" ref="J34:J52" si="20">IFERROR(ROUND(C34*D34*I34/1000,0),"")</f>
        <v/>
      </c>
      <c r="K34" s="204">
        <f t="shared" si="1"/>
        <v>0.05</v>
      </c>
      <c r="L34" s="204" t="str">
        <f t="shared" ref="L34:L52" si="21">IFERROR(J34*K34,"")</f>
        <v/>
      </c>
      <c r="M34" s="210"/>
      <c r="N34" s="147" t="s">
        <v>98</v>
      </c>
      <c r="O34" s="216">
        <f t="shared" si="15"/>
        <v>0</v>
      </c>
      <c r="P34" s="216">
        <f t="shared" si="16"/>
        <v>0</v>
      </c>
      <c r="Q34" s="217">
        <f t="shared" si="2"/>
        <v>0</v>
      </c>
      <c r="R34" s="218">
        <f t="shared" si="3"/>
        <v>0</v>
      </c>
      <c r="S34" s="218">
        <f t="shared" si="4"/>
        <v>0</v>
      </c>
      <c r="T34" s="219">
        <f t="shared" si="17"/>
        <v>0</v>
      </c>
      <c r="U34" s="220">
        <f t="shared" si="5"/>
        <v>0</v>
      </c>
      <c r="V34" s="220">
        <f t="shared" si="6"/>
        <v>0</v>
      </c>
      <c r="W34" s="219">
        <f t="shared" si="7"/>
        <v>0</v>
      </c>
      <c r="X34" s="174">
        <f t="shared" si="8"/>
        <v>0</v>
      </c>
      <c r="Y34" s="221">
        <f t="shared" si="9"/>
        <v>0</v>
      </c>
      <c r="Z34" s="219">
        <f t="shared" si="10"/>
        <v>0</v>
      </c>
      <c r="AA34" s="219">
        <f t="shared" si="11"/>
        <v>0</v>
      </c>
      <c r="AB34" s="244">
        <f t="shared" si="12"/>
        <v>0</v>
      </c>
    </row>
    <row r="35" spans="2:30" ht="19.899999999999999" customHeight="1">
      <c r="B35" s="89" t="str">
        <f>IF(C35&gt;1,"Area 7",IF(C35,"",""))</f>
        <v/>
      </c>
      <c r="C35" s="197">
        <f>IF($E$18="COMCheck",'As-Built COMcheck'!D39,IF($E$18="Individual Files",'Sq. Ft. Area Individual Files'!C15,0))</f>
        <v>0</v>
      </c>
      <c r="D35" s="198"/>
      <c r="E35" s="199">
        <f>IF($E$18="COMCheck",'As-Built COMcheck'!D40,IF($E$18="Individual Files",'FixturesByArea Individual Files'!F137,0))</f>
        <v>0</v>
      </c>
      <c r="F35" s="200"/>
      <c r="G35" s="201">
        <f>IF($E$18="COMCheck",'As-Built COMcheck'!D42,IF($E$18="Individual Files",'FixturesByArea Individual Files'!F177,0))</f>
        <v>0</v>
      </c>
      <c r="H35" s="202" t="str">
        <f t="shared" si="19"/>
        <v/>
      </c>
      <c r="I35" s="199" t="str">
        <f t="shared" ref="I35:I52" si="22">IFERROR(ROUND(E35-H35,2),"-")</f>
        <v>-</v>
      </c>
      <c r="J35" s="203" t="str">
        <f t="shared" si="20"/>
        <v/>
      </c>
      <c r="K35" s="204">
        <f t="shared" si="1"/>
        <v>0.05</v>
      </c>
      <c r="L35" s="204" t="str">
        <f t="shared" si="21"/>
        <v/>
      </c>
      <c r="M35" s="210"/>
      <c r="N35" s="147" t="s">
        <v>99</v>
      </c>
      <c r="O35" s="216">
        <f t="shared" si="15"/>
        <v>0</v>
      </c>
      <c r="P35" s="216">
        <f t="shared" si="16"/>
        <v>0</v>
      </c>
      <c r="Q35" s="217">
        <f t="shared" si="2"/>
        <v>0</v>
      </c>
      <c r="R35" s="218">
        <f t="shared" si="3"/>
        <v>0</v>
      </c>
      <c r="S35" s="218">
        <f t="shared" si="4"/>
        <v>0</v>
      </c>
      <c r="T35" s="219">
        <f t="shared" si="17"/>
        <v>0</v>
      </c>
      <c r="U35" s="220">
        <f t="shared" si="5"/>
        <v>0</v>
      </c>
      <c r="V35" s="220">
        <f t="shared" si="6"/>
        <v>0</v>
      </c>
      <c r="W35" s="219">
        <f t="shared" si="7"/>
        <v>0</v>
      </c>
      <c r="X35" s="174">
        <f t="shared" si="8"/>
        <v>0</v>
      </c>
      <c r="Y35" s="221">
        <f t="shared" si="9"/>
        <v>0</v>
      </c>
      <c r="Z35" s="219">
        <f t="shared" si="10"/>
        <v>0</v>
      </c>
      <c r="AA35" s="219">
        <f t="shared" si="11"/>
        <v>0</v>
      </c>
      <c r="AB35" s="244">
        <f t="shared" si="12"/>
        <v>0</v>
      </c>
      <c r="AD35" s="214"/>
    </row>
    <row r="36" spans="2:30" ht="19.899999999999999" customHeight="1">
      <c r="B36" s="89" t="str">
        <f>IF(C36&gt;1,"Area 8",IF(C36,"",""))</f>
        <v/>
      </c>
      <c r="C36" s="197">
        <f>IF($E$18="COMCheck",'As-Built COMcheck'!D44,IF($E$18="Individual Files",'Sq. Ft. Area Individual Files'!C16,0))</f>
        <v>0</v>
      </c>
      <c r="D36" s="198"/>
      <c r="E36" s="199">
        <f>IF($E$18="COMCheck",'As-Built COMcheck'!D45,IF($E$18="Individual Files",'FixturesByArea Individual Files'!N137,0))</f>
        <v>0</v>
      </c>
      <c r="F36" s="200"/>
      <c r="G36" s="201">
        <f>IF($E$18="COMCheck",'As-Built COMcheck'!D47,IF($E$18="Individual Files",'FixturesByArea Individual Files'!N177,0))</f>
        <v>0</v>
      </c>
      <c r="H36" s="202" t="str">
        <f t="shared" si="19"/>
        <v/>
      </c>
      <c r="I36" s="199" t="str">
        <f t="shared" si="22"/>
        <v>-</v>
      </c>
      <c r="J36" s="203" t="str">
        <f t="shared" si="20"/>
        <v/>
      </c>
      <c r="K36" s="204">
        <f t="shared" si="1"/>
        <v>0.05</v>
      </c>
      <c r="L36" s="204" t="str">
        <f t="shared" si="21"/>
        <v/>
      </c>
      <c r="M36" s="210"/>
      <c r="N36" s="147" t="s">
        <v>100</v>
      </c>
      <c r="O36" s="216">
        <f t="shared" si="15"/>
        <v>0</v>
      </c>
      <c r="P36" s="216">
        <f t="shared" si="16"/>
        <v>0</v>
      </c>
      <c r="Q36" s="217">
        <f t="shared" si="2"/>
        <v>0</v>
      </c>
      <c r="R36" s="218">
        <f t="shared" si="3"/>
        <v>0</v>
      </c>
      <c r="S36" s="218">
        <f t="shared" si="4"/>
        <v>0</v>
      </c>
      <c r="T36" s="219">
        <f t="shared" si="17"/>
        <v>0</v>
      </c>
      <c r="U36" s="220">
        <f t="shared" si="5"/>
        <v>0</v>
      </c>
      <c r="V36" s="220">
        <f t="shared" si="6"/>
        <v>0</v>
      </c>
      <c r="W36" s="219">
        <f t="shared" si="7"/>
        <v>0</v>
      </c>
      <c r="X36" s="174">
        <f t="shared" si="8"/>
        <v>0</v>
      </c>
      <c r="Y36" s="221">
        <f t="shared" si="9"/>
        <v>0</v>
      </c>
      <c r="Z36" s="219">
        <f t="shared" si="10"/>
        <v>0</v>
      </c>
      <c r="AA36" s="219">
        <f t="shared" si="11"/>
        <v>0</v>
      </c>
      <c r="AB36" s="244">
        <f t="shared" si="12"/>
        <v>0</v>
      </c>
    </row>
    <row r="37" spans="2:30" ht="19.899999999999999" customHeight="1">
      <c r="B37" s="89" t="str">
        <f>IF(C37&gt;1,"Area 9",IF(C37,"",""))</f>
        <v/>
      </c>
      <c r="C37" s="197">
        <f>IF($E$18="COMCheck",'As-Built COMcheck'!D49,IF($E$18="Individual Files",'Sq. Ft. Area Individual Files'!C17,0))</f>
        <v>0</v>
      </c>
      <c r="D37" s="198"/>
      <c r="E37" s="199">
        <f>IF($E$18="COMCheck",'As-Built COMcheck'!D50,IF($E$18="Individual Files",'FixturesByArea Individual Files'!F180,0))</f>
        <v>0</v>
      </c>
      <c r="F37" s="200"/>
      <c r="G37" s="201">
        <f>IF($E$18="COMCheck",'As-Built COMcheck'!D52,IF($E$18="Individual Files",'FixturesByArea Individual Files'!F220,0))</f>
        <v>0</v>
      </c>
      <c r="H37" s="202" t="str">
        <f t="shared" si="19"/>
        <v/>
      </c>
      <c r="I37" s="199" t="str">
        <f t="shared" si="22"/>
        <v>-</v>
      </c>
      <c r="J37" s="203" t="str">
        <f t="shared" si="20"/>
        <v/>
      </c>
      <c r="K37" s="204">
        <f t="shared" si="1"/>
        <v>0.05</v>
      </c>
      <c r="L37" s="204" t="str">
        <f t="shared" si="21"/>
        <v/>
      </c>
      <c r="M37" s="210"/>
      <c r="N37" s="147" t="s">
        <v>101</v>
      </c>
      <c r="O37" s="216">
        <f t="shared" si="15"/>
        <v>0</v>
      </c>
      <c r="P37" s="216">
        <f t="shared" si="16"/>
        <v>0</v>
      </c>
      <c r="Q37" s="217">
        <f t="shared" si="2"/>
        <v>0</v>
      </c>
      <c r="R37" s="218">
        <f t="shared" si="3"/>
        <v>0</v>
      </c>
      <c r="S37" s="218">
        <f t="shared" si="4"/>
        <v>0</v>
      </c>
      <c r="T37" s="219">
        <f t="shared" si="17"/>
        <v>0</v>
      </c>
      <c r="U37" s="220">
        <f t="shared" si="5"/>
        <v>0</v>
      </c>
      <c r="V37" s="220">
        <f t="shared" si="6"/>
        <v>0</v>
      </c>
      <c r="W37" s="219">
        <f t="shared" si="7"/>
        <v>0</v>
      </c>
      <c r="X37" s="174">
        <f t="shared" si="8"/>
        <v>0</v>
      </c>
      <c r="Y37" s="221">
        <f t="shared" si="9"/>
        <v>0</v>
      </c>
      <c r="Z37" s="219">
        <f t="shared" si="10"/>
        <v>0</v>
      </c>
      <c r="AA37" s="219">
        <f t="shared" si="11"/>
        <v>0</v>
      </c>
      <c r="AB37" s="244">
        <f t="shared" si="12"/>
        <v>0</v>
      </c>
    </row>
    <row r="38" spans="2:30" ht="19.899999999999999" customHeight="1">
      <c r="B38" s="89" t="str">
        <f>IF(C38&gt;1,"Area 10",IF(C38,"",""))</f>
        <v/>
      </c>
      <c r="C38" s="197">
        <f>IF($E$18="COMCheck",'As-Built COMcheck'!D54,IF($E$18="Individual Files",'Sq. Ft. Area Individual Files'!C18,0))</f>
        <v>0</v>
      </c>
      <c r="D38" s="198"/>
      <c r="E38" s="199">
        <f>IF($E$18="COMCheck",'As-Built COMcheck'!D55,IF($E$18="Individual Files",'FixturesByArea Individual Files'!N180,0))</f>
        <v>0</v>
      </c>
      <c r="F38" s="200"/>
      <c r="G38" s="201">
        <f>IF($E$18="COMCheck",'As-Built COMcheck'!D57,IF($E$18="Individual Files",'FixturesByArea Individual Files'!N220,0))</f>
        <v>0</v>
      </c>
      <c r="H38" s="202" t="str">
        <f t="shared" si="19"/>
        <v/>
      </c>
      <c r="I38" s="199" t="str">
        <f t="shared" si="22"/>
        <v>-</v>
      </c>
      <c r="J38" s="203" t="str">
        <f t="shared" si="20"/>
        <v/>
      </c>
      <c r="K38" s="204">
        <f t="shared" si="1"/>
        <v>0.05</v>
      </c>
      <c r="L38" s="204" t="str">
        <f t="shared" si="21"/>
        <v/>
      </c>
      <c r="M38" s="210"/>
      <c r="N38" s="147" t="s">
        <v>102</v>
      </c>
      <c r="O38" s="216">
        <f t="shared" si="15"/>
        <v>0</v>
      </c>
      <c r="P38" s="216">
        <f t="shared" si="16"/>
        <v>0</v>
      </c>
      <c r="Q38" s="217">
        <f t="shared" si="2"/>
        <v>0</v>
      </c>
      <c r="R38" s="218">
        <f t="shared" si="3"/>
        <v>0</v>
      </c>
      <c r="S38" s="218">
        <f t="shared" si="4"/>
        <v>0</v>
      </c>
      <c r="T38" s="219">
        <f t="shared" si="17"/>
        <v>0</v>
      </c>
      <c r="U38" s="220">
        <f t="shared" si="5"/>
        <v>0</v>
      </c>
      <c r="V38" s="220">
        <f t="shared" si="6"/>
        <v>0</v>
      </c>
      <c r="W38" s="219">
        <f t="shared" si="7"/>
        <v>0</v>
      </c>
      <c r="X38" s="174">
        <f t="shared" si="8"/>
        <v>0</v>
      </c>
      <c r="Y38" s="221">
        <f t="shared" si="9"/>
        <v>0</v>
      </c>
      <c r="Z38" s="219">
        <f t="shared" si="10"/>
        <v>0</v>
      </c>
      <c r="AA38" s="219">
        <f t="shared" si="11"/>
        <v>0</v>
      </c>
      <c r="AB38" s="244">
        <f t="shared" si="12"/>
        <v>0</v>
      </c>
    </row>
    <row r="39" spans="2:30" ht="19.899999999999999" customHeight="1">
      <c r="B39" s="89" t="str">
        <f>IF(C39&gt;1,"Area 11",IF(C39,"",""))</f>
        <v/>
      </c>
      <c r="C39" s="197">
        <f>IF($E$18="COMCheck",'As-Built COMcheck'!D59,IF($E$18="Individual Files",'Sq. Ft. Area Individual Files'!C19,0))</f>
        <v>0</v>
      </c>
      <c r="D39" s="198"/>
      <c r="E39" s="199">
        <f>IF($E$18="COMCheck",'As-Built COMcheck'!D60,IF($E$18="Individual Files",'FixturesByArea Individual Files'!F223,0))</f>
        <v>0</v>
      </c>
      <c r="F39" s="200"/>
      <c r="G39" s="201">
        <f>IF($E$18="COMCheck",'As-Built COMcheck'!D62,IF($E$18="Individual Files",'FixturesByArea Individual Files'!F263,0))</f>
        <v>0</v>
      </c>
      <c r="H39" s="202" t="str">
        <f t="shared" si="19"/>
        <v/>
      </c>
      <c r="I39" s="199" t="str">
        <f t="shared" si="22"/>
        <v>-</v>
      </c>
      <c r="J39" s="203" t="str">
        <f t="shared" si="20"/>
        <v/>
      </c>
      <c r="K39" s="204">
        <f t="shared" si="1"/>
        <v>0.05</v>
      </c>
      <c r="L39" s="204" t="str">
        <f t="shared" si="21"/>
        <v/>
      </c>
      <c r="M39" s="210"/>
      <c r="N39" s="147" t="s">
        <v>103</v>
      </c>
      <c r="O39" s="216">
        <f t="shared" si="15"/>
        <v>0</v>
      </c>
      <c r="P39" s="216">
        <f t="shared" si="16"/>
        <v>0</v>
      </c>
      <c r="Q39" s="217">
        <f t="shared" si="2"/>
        <v>0</v>
      </c>
      <c r="R39" s="218">
        <f t="shared" si="3"/>
        <v>0</v>
      </c>
      <c r="S39" s="218">
        <f t="shared" si="4"/>
        <v>0</v>
      </c>
      <c r="T39" s="219">
        <f t="shared" si="17"/>
        <v>0</v>
      </c>
      <c r="U39" s="220">
        <f t="shared" si="5"/>
        <v>0</v>
      </c>
      <c r="V39" s="220">
        <f t="shared" si="6"/>
        <v>0</v>
      </c>
      <c r="W39" s="219">
        <f t="shared" si="7"/>
        <v>0</v>
      </c>
      <c r="X39" s="174">
        <f t="shared" si="8"/>
        <v>0</v>
      </c>
      <c r="Y39" s="221">
        <f t="shared" si="9"/>
        <v>0</v>
      </c>
      <c r="Z39" s="219">
        <f t="shared" si="10"/>
        <v>0</v>
      </c>
      <c r="AA39" s="219">
        <f t="shared" si="11"/>
        <v>0</v>
      </c>
      <c r="AB39" s="244">
        <f t="shared" si="12"/>
        <v>0</v>
      </c>
    </row>
    <row r="40" spans="2:30" ht="19.899999999999999" customHeight="1">
      <c r="B40" s="89" t="str">
        <f>IF(C40&gt;1,"Area 12",IF(C40,"",""))</f>
        <v/>
      </c>
      <c r="C40" s="197">
        <f>IF($E$18="COMCheck",'As-Built COMcheck'!D64,IF($E$18="Individual Files",'Sq. Ft. Area Individual Files'!C20,0))</f>
        <v>0</v>
      </c>
      <c r="D40" s="198"/>
      <c r="E40" s="199">
        <f>IF($E$18="COMCheck",'As-Built COMcheck'!D65,IF($E$18="Individual Files",'FixturesByArea Individual Files'!N223,0))</f>
        <v>0</v>
      </c>
      <c r="F40" s="200"/>
      <c r="G40" s="201">
        <f>IF($E$18="COMCheck",'As-Built COMcheck'!D67,IF($E$18="Individual Files",'FixturesByArea Individual Files'!N263,0))</f>
        <v>0</v>
      </c>
      <c r="H40" s="202" t="str">
        <f t="shared" si="19"/>
        <v/>
      </c>
      <c r="I40" s="199" t="str">
        <f t="shared" si="22"/>
        <v>-</v>
      </c>
      <c r="J40" s="203" t="str">
        <f t="shared" si="20"/>
        <v/>
      </c>
      <c r="K40" s="204">
        <f t="shared" si="1"/>
        <v>0.05</v>
      </c>
      <c r="L40" s="204" t="str">
        <f t="shared" si="21"/>
        <v/>
      </c>
      <c r="M40" s="210"/>
      <c r="N40" s="147" t="s">
        <v>104</v>
      </c>
      <c r="O40" s="216">
        <f t="shared" si="15"/>
        <v>0</v>
      </c>
      <c r="P40" s="216">
        <f t="shared" si="16"/>
        <v>0</v>
      </c>
      <c r="Q40" s="217">
        <f t="shared" si="2"/>
        <v>0</v>
      </c>
      <c r="R40" s="218">
        <f t="shared" si="3"/>
        <v>0</v>
      </c>
      <c r="S40" s="218">
        <f t="shared" si="4"/>
        <v>0</v>
      </c>
      <c r="T40" s="219">
        <f t="shared" si="17"/>
        <v>0</v>
      </c>
      <c r="U40" s="220">
        <f t="shared" si="5"/>
        <v>0</v>
      </c>
      <c r="V40" s="220">
        <f t="shared" si="6"/>
        <v>0</v>
      </c>
      <c r="W40" s="219">
        <f t="shared" si="7"/>
        <v>0</v>
      </c>
      <c r="X40" s="174">
        <f t="shared" si="8"/>
        <v>0</v>
      </c>
      <c r="Y40" s="221">
        <f t="shared" si="9"/>
        <v>0</v>
      </c>
      <c r="Z40" s="219">
        <f t="shared" si="10"/>
        <v>0</v>
      </c>
      <c r="AA40" s="219">
        <f t="shared" si="11"/>
        <v>0</v>
      </c>
      <c r="AB40" s="244">
        <f t="shared" si="12"/>
        <v>0</v>
      </c>
    </row>
    <row r="41" spans="2:30" ht="19.899999999999999" customHeight="1">
      <c r="B41" s="89" t="str">
        <f>IF(C41&gt;1,"Area 13",IF(C41,"",""))</f>
        <v/>
      </c>
      <c r="C41" s="197">
        <f>IF($E$18="COMCheck",'As-Built COMcheck'!D69,IF($E$18="Individual Files",'Sq. Ft. Area Individual Files'!C21,0))</f>
        <v>0</v>
      </c>
      <c r="D41" s="198"/>
      <c r="E41" s="199">
        <f>IF($E$18="COMCheck",'As-Built COMcheck'!D70,IF($E$18="Individual Files",'FixturesByArea Individual Files'!F266,0))</f>
        <v>0</v>
      </c>
      <c r="F41" s="200"/>
      <c r="G41" s="201">
        <f>IF($E$18="COMCheck",'As-Built COMcheck'!D72,IF($E$18="Individual Files",'FixturesByArea Individual Files'!F306,0))</f>
        <v>0</v>
      </c>
      <c r="H41" s="202" t="str">
        <f t="shared" si="19"/>
        <v/>
      </c>
      <c r="I41" s="199" t="str">
        <f t="shared" si="22"/>
        <v>-</v>
      </c>
      <c r="J41" s="203" t="str">
        <f t="shared" si="20"/>
        <v/>
      </c>
      <c r="K41" s="204">
        <f t="shared" si="1"/>
        <v>0.05</v>
      </c>
      <c r="L41" s="204" t="str">
        <f t="shared" si="21"/>
        <v/>
      </c>
      <c r="M41" s="210"/>
      <c r="N41" s="147" t="s">
        <v>105</v>
      </c>
      <c r="O41" s="216">
        <f t="shared" si="15"/>
        <v>0</v>
      </c>
      <c r="P41" s="216">
        <f t="shared" si="16"/>
        <v>0</v>
      </c>
      <c r="Q41" s="217">
        <f t="shared" si="2"/>
        <v>0</v>
      </c>
      <c r="R41" s="218">
        <f t="shared" si="3"/>
        <v>0</v>
      </c>
      <c r="S41" s="218">
        <f t="shared" si="4"/>
        <v>0</v>
      </c>
      <c r="T41" s="219">
        <f t="shared" si="17"/>
        <v>0</v>
      </c>
      <c r="U41" s="220">
        <f t="shared" si="5"/>
        <v>0</v>
      </c>
      <c r="V41" s="220">
        <f t="shared" si="6"/>
        <v>0</v>
      </c>
      <c r="W41" s="219">
        <f t="shared" si="7"/>
        <v>0</v>
      </c>
      <c r="X41" s="174">
        <f t="shared" si="8"/>
        <v>0</v>
      </c>
      <c r="Y41" s="221">
        <f t="shared" si="9"/>
        <v>0</v>
      </c>
      <c r="Z41" s="219">
        <f t="shared" si="10"/>
        <v>0</v>
      </c>
      <c r="AA41" s="219">
        <f t="shared" si="11"/>
        <v>0</v>
      </c>
      <c r="AB41" s="244">
        <f t="shared" si="12"/>
        <v>0</v>
      </c>
    </row>
    <row r="42" spans="2:30" ht="19.899999999999999" customHeight="1">
      <c r="B42" s="89" t="str">
        <f>IF(C42&gt;1,"Area 14",IF(C42,"",""))</f>
        <v/>
      </c>
      <c r="C42" s="197">
        <f>IF($E$18="COMCheck",'As-Built COMcheck'!D74,IF($E$18="Individual Files",'Sq. Ft. Area Individual Files'!C22,0))</f>
        <v>0</v>
      </c>
      <c r="D42" s="198"/>
      <c r="E42" s="199">
        <f>IF($E$18="COMCheck",'As-Built COMcheck'!D75,IF($E$18="Individual Files",'FixturesByArea Individual Files'!N266,0))</f>
        <v>0</v>
      </c>
      <c r="F42" s="200"/>
      <c r="G42" s="201">
        <f>IF($E$18="COMCheck",'As-Built COMcheck'!D77,IF($E$18="Individual Files",'FixturesByArea Individual Files'!N306,0))</f>
        <v>0</v>
      </c>
      <c r="H42" s="202" t="str">
        <f t="shared" si="19"/>
        <v/>
      </c>
      <c r="I42" s="199" t="str">
        <f t="shared" si="22"/>
        <v>-</v>
      </c>
      <c r="J42" s="203" t="str">
        <f t="shared" si="20"/>
        <v/>
      </c>
      <c r="K42" s="204">
        <f t="shared" si="1"/>
        <v>0.05</v>
      </c>
      <c r="L42" s="204" t="str">
        <f t="shared" si="21"/>
        <v/>
      </c>
      <c r="M42" s="210"/>
      <c r="N42" s="147" t="s">
        <v>106</v>
      </c>
      <c r="O42" s="216">
        <f t="shared" si="15"/>
        <v>0</v>
      </c>
      <c r="P42" s="216">
        <f t="shared" si="16"/>
        <v>0</v>
      </c>
      <c r="Q42" s="217">
        <f t="shared" si="2"/>
        <v>0</v>
      </c>
      <c r="R42" s="218">
        <f t="shared" si="3"/>
        <v>0</v>
      </c>
      <c r="S42" s="218">
        <f t="shared" si="4"/>
        <v>0</v>
      </c>
      <c r="T42" s="219">
        <f t="shared" si="17"/>
        <v>0</v>
      </c>
      <c r="U42" s="220">
        <f t="shared" si="5"/>
        <v>0</v>
      </c>
      <c r="V42" s="220">
        <f t="shared" si="6"/>
        <v>0</v>
      </c>
      <c r="W42" s="219">
        <f t="shared" si="7"/>
        <v>0</v>
      </c>
      <c r="X42" s="174">
        <f t="shared" si="8"/>
        <v>0</v>
      </c>
      <c r="Y42" s="221">
        <f t="shared" si="9"/>
        <v>0</v>
      </c>
      <c r="Z42" s="219">
        <f t="shared" si="10"/>
        <v>0</v>
      </c>
      <c r="AA42" s="219">
        <f t="shared" si="11"/>
        <v>0</v>
      </c>
      <c r="AB42" s="244">
        <f t="shared" si="12"/>
        <v>0</v>
      </c>
    </row>
    <row r="43" spans="2:30" ht="19.899999999999999" customHeight="1">
      <c r="B43" s="89" t="str">
        <f>IF(C43&gt;1,"Area 15",IF(C43,"",""))</f>
        <v/>
      </c>
      <c r="C43" s="197">
        <f>IF($E$18="COMCheck",'As-Built COMcheck'!D79,IF($E$18="Individual Files",'Sq. Ft. Area Individual Files'!C23,0))</f>
        <v>0</v>
      </c>
      <c r="D43" s="198"/>
      <c r="E43" s="199">
        <f>IF($E$18="COMCheck",'As-Built COMcheck'!D80,IF($E$18="Individual Files",'FixturesByArea Individual Files'!F309,0))</f>
        <v>0</v>
      </c>
      <c r="F43" s="200"/>
      <c r="G43" s="201">
        <f>IF($E$18="COMCheck",'As-Built COMcheck'!D82,IF($E$18="Individual Files",'FixturesByArea Individual Files'!F349,0))</f>
        <v>0</v>
      </c>
      <c r="H43" s="202" t="str">
        <f t="shared" si="19"/>
        <v/>
      </c>
      <c r="I43" s="199" t="str">
        <f t="shared" si="22"/>
        <v>-</v>
      </c>
      <c r="J43" s="203" t="str">
        <f t="shared" si="20"/>
        <v/>
      </c>
      <c r="K43" s="204">
        <f t="shared" si="1"/>
        <v>0.05</v>
      </c>
      <c r="L43" s="204" t="str">
        <f t="shared" si="21"/>
        <v/>
      </c>
      <c r="M43" s="210"/>
      <c r="N43" s="147" t="s">
        <v>107</v>
      </c>
      <c r="O43" s="216">
        <f t="shared" si="15"/>
        <v>0</v>
      </c>
      <c r="P43" s="216">
        <f t="shared" si="16"/>
        <v>0</v>
      </c>
      <c r="Q43" s="217">
        <f t="shared" si="2"/>
        <v>0</v>
      </c>
      <c r="R43" s="218">
        <f t="shared" si="3"/>
        <v>0</v>
      </c>
      <c r="S43" s="218">
        <f t="shared" si="4"/>
        <v>0</v>
      </c>
      <c r="T43" s="219">
        <f t="shared" si="17"/>
        <v>0</v>
      </c>
      <c r="U43" s="220">
        <f t="shared" si="5"/>
        <v>0</v>
      </c>
      <c r="V43" s="220">
        <f t="shared" si="6"/>
        <v>0</v>
      </c>
      <c r="W43" s="219">
        <f t="shared" si="7"/>
        <v>0</v>
      </c>
      <c r="X43" s="174">
        <f t="shared" si="8"/>
        <v>0</v>
      </c>
      <c r="Y43" s="221">
        <f t="shared" si="9"/>
        <v>0</v>
      </c>
      <c r="Z43" s="219">
        <f t="shared" si="10"/>
        <v>0</v>
      </c>
      <c r="AA43" s="219">
        <f t="shared" si="11"/>
        <v>0</v>
      </c>
      <c r="AB43" s="244">
        <f t="shared" si="12"/>
        <v>0</v>
      </c>
    </row>
    <row r="44" spans="2:30" ht="19.899999999999999" customHeight="1">
      <c r="B44" s="89" t="str">
        <f>IF(C44&gt;1,"Area 16",IF(C44,"",""))</f>
        <v/>
      </c>
      <c r="C44" s="197">
        <f>IF($E$18="COMCheck",'As-Built COMcheck'!D84,IF($E$18="Individual Files",'Sq. Ft. Area Individual Files'!C24,0))</f>
        <v>0</v>
      </c>
      <c r="D44" s="198"/>
      <c r="E44" s="199">
        <f>IF($E$18="COMCheck",'As-Built COMcheck'!D85,IF($E$18="Individual Files",'FixturesByArea Individual Files'!N309,0))</f>
        <v>0</v>
      </c>
      <c r="F44" s="200"/>
      <c r="G44" s="201">
        <f>IF($E$18="COMCheck",'As-Built COMcheck'!D87,IF($E$18="Individual Files",'FixturesByArea Individual Files'!N349,0))</f>
        <v>0</v>
      </c>
      <c r="H44" s="202" t="str">
        <f t="shared" si="19"/>
        <v/>
      </c>
      <c r="I44" s="199" t="str">
        <f t="shared" si="22"/>
        <v>-</v>
      </c>
      <c r="J44" s="203" t="str">
        <f t="shared" si="20"/>
        <v/>
      </c>
      <c r="K44" s="204">
        <f t="shared" si="1"/>
        <v>0.05</v>
      </c>
      <c r="L44" s="204" t="str">
        <f t="shared" si="21"/>
        <v/>
      </c>
      <c r="M44" s="210"/>
      <c r="N44" s="147" t="s">
        <v>108</v>
      </c>
      <c r="O44" s="216">
        <f t="shared" si="15"/>
        <v>0</v>
      </c>
      <c r="P44" s="216">
        <f t="shared" si="16"/>
        <v>0</v>
      </c>
      <c r="Q44" s="217">
        <f t="shared" si="2"/>
        <v>0</v>
      </c>
      <c r="R44" s="218">
        <f t="shared" si="3"/>
        <v>0</v>
      </c>
      <c r="S44" s="218">
        <f t="shared" si="4"/>
        <v>0</v>
      </c>
      <c r="T44" s="219">
        <f t="shared" si="17"/>
        <v>0</v>
      </c>
      <c r="U44" s="220">
        <f t="shared" si="5"/>
        <v>0</v>
      </c>
      <c r="V44" s="220">
        <f t="shared" si="6"/>
        <v>0</v>
      </c>
      <c r="W44" s="219">
        <f t="shared" si="7"/>
        <v>0</v>
      </c>
      <c r="X44" s="174">
        <f t="shared" si="8"/>
        <v>0</v>
      </c>
      <c r="Y44" s="221">
        <f t="shared" si="9"/>
        <v>0</v>
      </c>
      <c r="Z44" s="219">
        <f t="shared" si="10"/>
        <v>0</v>
      </c>
      <c r="AA44" s="219">
        <f t="shared" si="11"/>
        <v>0</v>
      </c>
      <c r="AB44" s="244">
        <f t="shared" si="12"/>
        <v>0</v>
      </c>
    </row>
    <row r="45" spans="2:30" ht="19.899999999999999" customHeight="1">
      <c r="B45" s="89" t="str">
        <f>IF(C45&gt;1,"Area 17",IF(C45,"",""))</f>
        <v/>
      </c>
      <c r="C45" s="197">
        <f>IF($E$18="COMCheck",'As-Built COMcheck'!D89,IF($E$18="Individual Files",'Sq. Ft. Area Individual Files'!C25,0))</f>
        <v>0</v>
      </c>
      <c r="D45" s="198"/>
      <c r="E45" s="199">
        <f>IF($E$18="COMCheck",'As-Built COMcheck'!D90,IF($E$18="Individual Files",'FixturesByArea Individual Files'!F352,0))</f>
        <v>0</v>
      </c>
      <c r="F45" s="200"/>
      <c r="G45" s="201">
        <f>IF($E$18="COMCheck",'As-Built COMcheck'!D92,IF($E$18="Individual Files",'FixturesByArea Individual Files'!F392,0))</f>
        <v>0</v>
      </c>
      <c r="H45" s="202" t="str">
        <f t="shared" si="19"/>
        <v/>
      </c>
      <c r="I45" s="199" t="str">
        <f t="shared" si="22"/>
        <v>-</v>
      </c>
      <c r="J45" s="203" t="str">
        <f>IFERROR(ROUND(C45*D45*I45/1000,0),"")</f>
        <v/>
      </c>
      <c r="K45" s="204">
        <f t="shared" si="1"/>
        <v>0.05</v>
      </c>
      <c r="L45" s="204" t="str">
        <f t="shared" si="21"/>
        <v/>
      </c>
      <c r="M45" s="210"/>
      <c r="N45" s="147" t="s">
        <v>109</v>
      </c>
      <c r="O45" s="216">
        <f>IF(D45&lt;$P$25,$N$25,IF(D45&gt;=$P$24,$N$24,VLOOKUP($H$18,$J$20:$O$23,5)))</f>
        <v>0</v>
      </c>
      <c r="P45" s="216">
        <f t="shared" si="16"/>
        <v>0</v>
      </c>
      <c r="Q45" s="217">
        <f t="shared" si="2"/>
        <v>0</v>
      </c>
      <c r="R45" s="218">
        <f t="shared" si="3"/>
        <v>0</v>
      </c>
      <c r="S45" s="218">
        <f t="shared" si="4"/>
        <v>0</v>
      </c>
      <c r="T45" s="219">
        <f t="shared" si="17"/>
        <v>0</v>
      </c>
      <c r="U45" s="220">
        <f t="shared" si="5"/>
        <v>0</v>
      </c>
      <c r="V45" s="220">
        <f t="shared" si="6"/>
        <v>0</v>
      </c>
      <c r="W45" s="219">
        <f t="shared" si="7"/>
        <v>0</v>
      </c>
      <c r="X45" s="174">
        <f t="shared" si="8"/>
        <v>0</v>
      </c>
      <c r="Y45" s="221">
        <f t="shared" si="9"/>
        <v>0</v>
      </c>
      <c r="Z45" s="219">
        <f t="shared" si="10"/>
        <v>0</v>
      </c>
      <c r="AA45" s="219">
        <f t="shared" si="11"/>
        <v>0</v>
      </c>
      <c r="AB45" s="244">
        <f t="shared" si="12"/>
        <v>0</v>
      </c>
    </row>
    <row r="46" spans="2:30" ht="19.899999999999999" customHeight="1">
      <c r="B46" s="89" t="str">
        <f>IF(C46&gt;1,"Area 18",IF(C46,"",""))</f>
        <v/>
      </c>
      <c r="C46" s="197">
        <f>IF($E$18="COMCheck",'As-Built COMcheck'!D94,IF($E$18="Individual Files",'Sq. Ft. Area Individual Files'!C26,0))</f>
        <v>0</v>
      </c>
      <c r="D46" s="198"/>
      <c r="E46" s="199">
        <f>IF($E$18="COMCheck",'As-Built COMcheck'!D95,IF($E$18="Individual Files",'FixturesByArea Individual Files'!N352,0))</f>
        <v>0</v>
      </c>
      <c r="F46" s="200"/>
      <c r="G46" s="201">
        <f>IF($E$18="COMCheck",'As-Built COMcheck'!D97,IF($E$18="Individual Files",'FixturesByArea Individual Files'!N392,0))</f>
        <v>0</v>
      </c>
      <c r="H46" s="202" t="str">
        <f t="shared" si="19"/>
        <v/>
      </c>
      <c r="I46" s="199" t="str">
        <f t="shared" si="22"/>
        <v>-</v>
      </c>
      <c r="J46" s="203" t="str">
        <f t="shared" si="20"/>
        <v/>
      </c>
      <c r="K46" s="204">
        <f t="shared" si="1"/>
        <v>0.05</v>
      </c>
      <c r="L46" s="204" t="str">
        <f t="shared" si="21"/>
        <v/>
      </c>
      <c r="M46" s="210"/>
      <c r="N46" s="147" t="s">
        <v>110</v>
      </c>
      <c r="O46" s="216">
        <f>IF(D46&lt;$P$25,$N$25,IF(D46&gt;=$P$24,$N$24,VLOOKUP($H$18,$J$20:$O$23,5)))</f>
        <v>0</v>
      </c>
      <c r="P46" s="216">
        <f t="shared" si="16"/>
        <v>0</v>
      </c>
      <c r="Q46" s="217">
        <f t="shared" si="2"/>
        <v>0</v>
      </c>
      <c r="R46" s="218">
        <f t="shared" si="3"/>
        <v>0</v>
      </c>
      <c r="S46" s="218">
        <f t="shared" si="4"/>
        <v>0</v>
      </c>
      <c r="T46" s="219">
        <f>IFERROR(ROUND(Q46*S46,0),"")</f>
        <v>0</v>
      </c>
      <c r="U46" s="220">
        <f t="shared" si="5"/>
        <v>0</v>
      </c>
      <c r="V46" s="220">
        <f t="shared" si="6"/>
        <v>0</v>
      </c>
      <c r="W46" s="219">
        <f t="shared" si="7"/>
        <v>0</v>
      </c>
      <c r="X46" s="174">
        <f t="shared" si="8"/>
        <v>0</v>
      </c>
      <c r="Y46" s="221">
        <f t="shared" si="9"/>
        <v>0</v>
      </c>
      <c r="Z46" s="219">
        <f t="shared" si="10"/>
        <v>0</v>
      </c>
      <c r="AA46" s="219">
        <f t="shared" si="11"/>
        <v>0</v>
      </c>
      <c r="AB46" s="244">
        <f t="shared" si="12"/>
        <v>0</v>
      </c>
    </row>
    <row r="47" spans="2:30" ht="19.899999999999999" customHeight="1">
      <c r="B47" s="89" t="str">
        <f>IF(C47&gt;1,"Area 19",IF(C47,"",""))</f>
        <v/>
      </c>
      <c r="C47" s="197">
        <f>IF($E$18="COMCheck",'As-Built COMcheck'!D99,IF($E$18="Individual Files",'Sq. Ft. Area Individual Files'!C27,0))</f>
        <v>0</v>
      </c>
      <c r="D47" s="198"/>
      <c r="E47" s="199">
        <f>IF($E$18="COMCheck",'As-Built COMcheck'!D100,IF($E$18="Individual Files",'FixturesByArea Individual Files'!F395,0))</f>
        <v>0</v>
      </c>
      <c r="F47" s="200"/>
      <c r="G47" s="201">
        <f>IF($E$18="COMCheck",'As-Built COMcheck'!D102,IF($E$18="Individual Files",'FixturesByArea Individual Files'!F435,0))</f>
        <v>0</v>
      </c>
      <c r="H47" s="202" t="str">
        <f t="shared" si="19"/>
        <v/>
      </c>
      <c r="I47" s="199" t="str">
        <f t="shared" si="22"/>
        <v>-</v>
      </c>
      <c r="J47" s="203" t="str">
        <f t="shared" si="20"/>
        <v/>
      </c>
      <c r="K47" s="204">
        <f t="shared" si="1"/>
        <v>0.05</v>
      </c>
      <c r="L47" s="204" t="str">
        <f t="shared" si="21"/>
        <v/>
      </c>
      <c r="M47" s="210"/>
      <c r="N47" s="147" t="s">
        <v>111</v>
      </c>
      <c r="O47" s="216">
        <f t="shared" si="15"/>
        <v>0</v>
      </c>
      <c r="P47" s="216">
        <f t="shared" si="16"/>
        <v>0</v>
      </c>
      <c r="Q47" s="217">
        <f t="shared" si="2"/>
        <v>0</v>
      </c>
      <c r="R47" s="218">
        <f t="shared" si="3"/>
        <v>0</v>
      </c>
      <c r="S47" s="218">
        <f t="shared" si="4"/>
        <v>0</v>
      </c>
      <c r="T47" s="219">
        <f t="shared" si="17"/>
        <v>0</v>
      </c>
      <c r="U47" s="220">
        <f t="shared" si="5"/>
        <v>0</v>
      </c>
      <c r="V47" s="220">
        <f t="shared" si="6"/>
        <v>0</v>
      </c>
      <c r="W47" s="219">
        <f t="shared" si="7"/>
        <v>0</v>
      </c>
      <c r="X47" s="174">
        <f t="shared" si="8"/>
        <v>0</v>
      </c>
      <c r="Y47" s="221">
        <f t="shared" si="9"/>
        <v>0</v>
      </c>
      <c r="Z47" s="219">
        <f t="shared" si="10"/>
        <v>0</v>
      </c>
      <c r="AA47" s="219">
        <f t="shared" si="11"/>
        <v>0</v>
      </c>
      <c r="AB47" s="244">
        <f t="shared" si="12"/>
        <v>0</v>
      </c>
    </row>
    <row r="48" spans="2:30" ht="19.899999999999999" customHeight="1">
      <c r="B48" s="89" t="str">
        <f>IF(C48&gt;1,"Area 20",IF(C48,"",""))</f>
        <v/>
      </c>
      <c r="C48" s="197">
        <f>IF($E$18="COMCheck",'As-Built COMcheck'!D104,IF($E$18="Individual Files",'Sq. Ft. Area Individual Files'!C28,0))</f>
        <v>0</v>
      </c>
      <c r="D48" s="198"/>
      <c r="E48" s="199">
        <f>IF($E$18="COMCheck",'As-Built COMcheck'!D105,IF($E$18="Individual Files",'FixturesByArea Individual Files'!N395,0))</f>
        <v>0</v>
      </c>
      <c r="F48" s="200"/>
      <c r="G48" s="201">
        <f>IF($E$18="COMCheck",'As-Built COMcheck'!D107,IF($E$18="Individual Files",'FixturesByArea Individual Files'!N435,0))</f>
        <v>0</v>
      </c>
      <c r="H48" s="202" t="str">
        <f t="shared" si="19"/>
        <v/>
      </c>
      <c r="I48" s="199" t="str">
        <f t="shared" si="22"/>
        <v>-</v>
      </c>
      <c r="J48" s="203" t="str">
        <f t="shared" si="20"/>
        <v/>
      </c>
      <c r="K48" s="204">
        <f t="shared" si="1"/>
        <v>0.05</v>
      </c>
      <c r="L48" s="204" t="str">
        <f t="shared" si="21"/>
        <v/>
      </c>
      <c r="M48" s="210"/>
      <c r="N48" s="147" t="s">
        <v>112</v>
      </c>
      <c r="O48" s="216">
        <f t="shared" si="15"/>
        <v>0</v>
      </c>
      <c r="P48" s="216">
        <f t="shared" si="16"/>
        <v>0</v>
      </c>
      <c r="Q48" s="217">
        <f t="shared" si="2"/>
        <v>0</v>
      </c>
      <c r="R48" s="218">
        <f t="shared" si="3"/>
        <v>0</v>
      </c>
      <c r="S48" s="218">
        <f t="shared" si="4"/>
        <v>0</v>
      </c>
      <c r="T48" s="219">
        <f t="shared" si="17"/>
        <v>0</v>
      </c>
      <c r="U48" s="220">
        <f t="shared" si="5"/>
        <v>0</v>
      </c>
      <c r="V48" s="220">
        <f t="shared" si="6"/>
        <v>0</v>
      </c>
      <c r="W48" s="219">
        <f t="shared" si="7"/>
        <v>0</v>
      </c>
      <c r="X48" s="174">
        <f t="shared" si="8"/>
        <v>0</v>
      </c>
      <c r="Y48" s="221">
        <f t="shared" si="9"/>
        <v>0</v>
      </c>
      <c r="Z48" s="219">
        <f t="shared" si="10"/>
        <v>0</v>
      </c>
      <c r="AA48" s="219">
        <f t="shared" si="11"/>
        <v>0</v>
      </c>
      <c r="AB48" s="244">
        <f t="shared" si="12"/>
        <v>0</v>
      </c>
    </row>
    <row r="49" spans="2:29" ht="19.899999999999999" customHeight="1">
      <c r="B49" s="89" t="str">
        <f>IF(C49&gt;1,"Area 21",IF(C49,"",""))</f>
        <v/>
      </c>
      <c r="C49" s="197">
        <f>IF($E$18="COMCheck",'As-Built COMcheck'!D109,IF($E$18="Individual Files",'Sq. Ft. Area Individual Files'!C29,0))</f>
        <v>0</v>
      </c>
      <c r="D49" s="198"/>
      <c r="E49" s="199">
        <f>IF($E$18="COMCheck",'As-Built COMcheck'!D110,IF($E$18="Individual Files",'FixturesByArea Individual Files'!F438,0))</f>
        <v>0</v>
      </c>
      <c r="F49" s="200"/>
      <c r="G49" s="201">
        <f>IF($E$18="COMCheck",'As-Built COMcheck'!D112,IF($E$18="Individual Files",'FixturesByArea Individual Files'!F478,0))</f>
        <v>0</v>
      </c>
      <c r="H49" s="202" t="str">
        <f t="shared" si="19"/>
        <v/>
      </c>
      <c r="I49" s="199" t="str">
        <f t="shared" si="22"/>
        <v>-</v>
      </c>
      <c r="J49" s="203" t="str">
        <f t="shared" si="20"/>
        <v/>
      </c>
      <c r="K49" s="204">
        <f t="shared" si="1"/>
        <v>0.05</v>
      </c>
      <c r="L49" s="204" t="str">
        <f t="shared" si="21"/>
        <v/>
      </c>
      <c r="M49" s="210"/>
      <c r="N49" s="147" t="s">
        <v>113</v>
      </c>
      <c r="O49" s="216">
        <f t="shared" si="15"/>
        <v>0</v>
      </c>
      <c r="P49" s="216">
        <f t="shared" si="16"/>
        <v>0</v>
      </c>
      <c r="Q49" s="217">
        <f t="shared" si="2"/>
        <v>0</v>
      </c>
      <c r="R49" s="218">
        <f t="shared" si="3"/>
        <v>0</v>
      </c>
      <c r="S49" s="218">
        <f t="shared" si="4"/>
        <v>0</v>
      </c>
      <c r="T49" s="219">
        <f t="shared" si="17"/>
        <v>0</v>
      </c>
      <c r="U49" s="220">
        <f t="shared" si="5"/>
        <v>0</v>
      </c>
      <c r="V49" s="220">
        <f t="shared" si="6"/>
        <v>0</v>
      </c>
      <c r="W49" s="219">
        <f t="shared" si="7"/>
        <v>0</v>
      </c>
      <c r="X49" s="174">
        <f t="shared" si="8"/>
        <v>0</v>
      </c>
      <c r="Y49" s="221">
        <f t="shared" si="9"/>
        <v>0</v>
      </c>
      <c r="Z49" s="219">
        <f t="shared" si="10"/>
        <v>0</v>
      </c>
      <c r="AA49" s="219">
        <f t="shared" si="11"/>
        <v>0</v>
      </c>
      <c r="AB49" s="244">
        <f t="shared" si="12"/>
        <v>0</v>
      </c>
    </row>
    <row r="50" spans="2:29" ht="19.899999999999999" customHeight="1">
      <c r="B50" s="89" t="str">
        <f>IF(C50&gt;1,"Area 22",IF(C50,"",""))</f>
        <v/>
      </c>
      <c r="C50" s="197">
        <f>IF($E$18="COMCheck",'As-Built COMcheck'!D114,IF($E$18="Individual Files",'Sq. Ft. Area Individual Files'!C30,0))</f>
        <v>0</v>
      </c>
      <c r="D50" s="198"/>
      <c r="E50" s="199">
        <f>IF($E$18="COMCheck",'As-Built COMcheck'!D115,IF($E$18="Individual Files",'FixturesByArea Individual Files'!N438,0))</f>
        <v>0</v>
      </c>
      <c r="F50" s="200"/>
      <c r="G50" s="201">
        <f>IF($E$18="COMCheck",'As-Built COMcheck'!D117,IF($E$18="Individual Files",'FixturesByArea Individual Files'!N478,0))</f>
        <v>0</v>
      </c>
      <c r="H50" s="202" t="str">
        <f t="shared" si="19"/>
        <v/>
      </c>
      <c r="I50" s="199" t="str">
        <f t="shared" si="22"/>
        <v>-</v>
      </c>
      <c r="J50" s="203" t="str">
        <f t="shared" si="20"/>
        <v/>
      </c>
      <c r="K50" s="204">
        <f t="shared" si="1"/>
        <v>0.05</v>
      </c>
      <c r="L50" s="204" t="str">
        <f t="shared" si="21"/>
        <v/>
      </c>
      <c r="M50" s="210"/>
      <c r="N50" s="147" t="s">
        <v>114</v>
      </c>
      <c r="O50" s="216">
        <f t="shared" si="15"/>
        <v>0</v>
      </c>
      <c r="P50" s="216">
        <f t="shared" si="16"/>
        <v>0</v>
      </c>
      <c r="Q50" s="217">
        <f t="shared" si="2"/>
        <v>0</v>
      </c>
      <c r="R50" s="218">
        <f t="shared" si="3"/>
        <v>0</v>
      </c>
      <c r="S50" s="218">
        <f t="shared" si="4"/>
        <v>0</v>
      </c>
      <c r="T50" s="219">
        <f t="shared" si="17"/>
        <v>0</v>
      </c>
      <c r="U50" s="220">
        <f t="shared" si="5"/>
        <v>0</v>
      </c>
      <c r="V50" s="220">
        <f t="shared" si="6"/>
        <v>0</v>
      </c>
      <c r="W50" s="219">
        <f t="shared" si="7"/>
        <v>0</v>
      </c>
      <c r="X50" s="174">
        <f t="shared" si="8"/>
        <v>0</v>
      </c>
      <c r="Y50" s="221">
        <f t="shared" si="9"/>
        <v>0</v>
      </c>
      <c r="Z50" s="219">
        <f t="shared" si="10"/>
        <v>0</v>
      </c>
      <c r="AA50" s="219">
        <f t="shared" si="11"/>
        <v>0</v>
      </c>
      <c r="AB50" s="244">
        <f t="shared" si="12"/>
        <v>0</v>
      </c>
    </row>
    <row r="51" spans="2:29" ht="19.899999999999999" customHeight="1">
      <c r="B51" s="89" t="str">
        <f>IF(C51&gt;1,"Area 23",IF(C51,"",""))</f>
        <v/>
      </c>
      <c r="C51" s="197">
        <f>IF($E$18="COMCheck",'As-Built COMcheck'!D119,IF($E$18="Individual Files",'Sq. Ft. Area Individual Files'!C31,0))</f>
        <v>0</v>
      </c>
      <c r="D51" s="198"/>
      <c r="E51" s="199">
        <f>IF($E$18="COMCheck",'As-Built COMcheck'!D120,IF($E$18="Individual Files",'FixturesByArea Individual Files'!F481,0))</f>
        <v>0</v>
      </c>
      <c r="F51" s="200"/>
      <c r="G51" s="201">
        <f>IF($E$18="COMCheck",'As-Built COMcheck'!D122,IF($E$18="Individual Files",'FixturesByArea Individual Files'!F521,0))</f>
        <v>0</v>
      </c>
      <c r="H51" s="202" t="str">
        <f t="shared" si="19"/>
        <v/>
      </c>
      <c r="I51" s="199" t="str">
        <f t="shared" si="22"/>
        <v>-</v>
      </c>
      <c r="J51" s="203" t="str">
        <f t="shared" si="20"/>
        <v/>
      </c>
      <c r="K51" s="204">
        <f t="shared" si="1"/>
        <v>0.05</v>
      </c>
      <c r="L51" s="204" t="str">
        <f t="shared" si="21"/>
        <v/>
      </c>
      <c r="M51" s="210"/>
      <c r="N51" s="147" t="s">
        <v>115</v>
      </c>
      <c r="O51" s="216">
        <f t="shared" si="15"/>
        <v>0</v>
      </c>
      <c r="P51" s="216">
        <f t="shared" si="16"/>
        <v>0</v>
      </c>
      <c r="Q51" s="217">
        <f t="shared" si="2"/>
        <v>0</v>
      </c>
      <c r="R51" s="218">
        <f t="shared" si="3"/>
        <v>0</v>
      </c>
      <c r="S51" s="218">
        <f t="shared" si="4"/>
        <v>0</v>
      </c>
      <c r="T51" s="219">
        <f t="shared" si="17"/>
        <v>0</v>
      </c>
      <c r="U51" s="220">
        <f t="shared" si="5"/>
        <v>0</v>
      </c>
      <c r="V51" s="220">
        <f t="shared" si="6"/>
        <v>0</v>
      </c>
      <c r="W51" s="219">
        <f t="shared" si="7"/>
        <v>0</v>
      </c>
      <c r="X51" s="174">
        <f t="shared" si="8"/>
        <v>0</v>
      </c>
      <c r="Y51" s="221">
        <f t="shared" si="9"/>
        <v>0</v>
      </c>
      <c r="Z51" s="219">
        <f t="shared" si="10"/>
        <v>0</v>
      </c>
      <c r="AA51" s="219">
        <f t="shared" si="11"/>
        <v>0</v>
      </c>
      <c r="AB51" s="244">
        <f t="shared" si="12"/>
        <v>0</v>
      </c>
    </row>
    <row r="52" spans="2:29" ht="19.899999999999999" customHeight="1">
      <c r="B52" s="89" t="str">
        <f>IF(C52&gt;1,"Area 24",IF(C52,"",""))</f>
        <v/>
      </c>
      <c r="C52" s="197">
        <f>IF($E$18="COMCheck",'As-Built COMcheck'!D124,IF($E$18="Individual Files",'Sq. Ft. Area Individual Files'!C32,0))</f>
        <v>0</v>
      </c>
      <c r="D52" s="198"/>
      <c r="E52" s="199">
        <f>IF($E$18="COMCheck",'As-Built COMcheck'!D125,IF($E$18="Individual Files",'FixturesByArea Individual Files'!N481,0))</f>
        <v>0</v>
      </c>
      <c r="F52" s="200"/>
      <c r="G52" s="201">
        <f>IF($E$18="COMCheck",'As-Built COMcheck'!D127,IF($E$18="Individual Files",'FixturesByArea Individual Files'!N521,0))</f>
        <v>0</v>
      </c>
      <c r="H52" s="202" t="str">
        <f t="shared" si="19"/>
        <v/>
      </c>
      <c r="I52" s="199" t="str">
        <f t="shared" si="22"/>
        <v>-</v>
      </c>
      <c r="J52" s="203" t="str">
        <f t="shared" si="20"/>
        <v/>
      </c>
      <c r="K52" s="204">
        <f t="shared" si="1"/>
        <v>0.05</v>
      </c>
      <c r="L52" s="204" t="str">
        <f t="shared" si="21"/>
        <v/>
      </c>
      <c r="M52" s="210"/>
      <c r="N52" s="147" t="s">
        <v>116</v>
      </c>
      <c r="O52" s="216">
        <f t="shared" si="15"/>
        <v>0</v>
      </c>
      <c r="P52" s="216">
        <f t="shared" si="16"/>
        <v>0</v>
      </c>
      <c r="Q52" s="217">
        <f t="shared" si="2"/>
        <v>0</v>
      </c>
      <c r="R52" s="218">
        <f t="shared" si="3"/>
        <v>0</v>
      </c>
      <c r="S52" s="218">
        <f t="shared" si="4"/>
        <v>0</v>
      </c>
      <c r="T52" s="219">
        <f t="shared" si="17"/>
        <v>0</v>
      </c>
      <c r="U52" s="220">
        <f t="shared" si="5"/>
        <v>0</v>
      </c>
      <c r="V52" s="220">
        <f t="shared" si="6"/>
        <v>0</v>
      </c>
      <c r="W52" s="219">
        <f t="shared" si="7"/>
        <v>0</v>
      </c>
      <c r="X52" s="174">
        <f t="shared" si="8"/>
        <v>0</v>
      </c>
      <c r="Y52" s="221">
        <f t="shared" si="9"/>
        <v>0</v>
      </c>
      <c r="Z52" s="219">
        <f t="shared" si="10"/>
        <v>0</v>
      </c>
      <c r="AA52" s="219">
        <f t="shared" si="11"/>
        <v>0</v>
      </c>
      <c r="AB52" s="244">
        <f t="shared" si="12"/>
        <v>0</v>
      </c>
    </row>
    <row r="53" spans="2:29" ht="19.899999999999999" customHeight="1">
      <c r="B53" s="89" t="str">
        <f>IF(C53&gt;1,"Area 25",IF(C53,"",""))</f>
        <v/>
      </c>
      <c r="C53" s="197">
        <f>IF($E$18="COMCheck",'As-Built COMcheck'!D129,IF($E$18="Individual Files",'Sq. Ft. Area Individual Files'!C33,0))</f>
        <v>0</v>
      </c>
      <c r="D53" s="198"/>
      <c r="E53" s="199">
        <f>IF($E$18="COMCheck",'As-Built COMcheck'!D130,IF($E$18="Individual Files",'FixturesByArea Individual Files'!F524,0))</f>
        <v>0</v>
      </c>
      <c r="F53" s="200"/>
      <c r="G53" s="201">
        <f>IF($E$18="COMCheck",'As-Built COMcheck'!D132,IF($E$18="Individual Files",'FixturesByArea Individual Files'!F564,0))</f>
        <v>0</v>
      </c>
      <c r="H53" s="202" t="str">
        <f t="shared" si="0"/>
        <v/>
      </c>
      <c r="I53" s="199" t="str">
        <f t="shared" si="18"/>
        <v>-</v>
      </c>
      <c r="J53" s="203" t="str">
        <f t="shared" si="13"/>
        <v/>
      </c>
      <c r="K53" s="204">
        <f t="shared" si="1"/>
        <v>0.05</v>
      </c>
      <c r="L53" s="204" t="str">
        <f t="shared" si="14"/>
        <v/>
      </c>
      <c r="M53" s="210"/>
      <c r="N53" s="147" t="s">
        <v>117</v>
      </c>
      <c r="O53" s="216">
        <f t="shared" si="15"/>
        <v>0</v>
      </c>
      <c r="P53" s="216">
        <f t="shared" si="16"/>
        <v>0</v>
      </c>
      <c r="Q53" s="217">
        <f t="shared" si="2"/>
        <v>0</v>
      </c>
      <c r="R53" s="218">
        <f t="shared" si="3"/>
        <v>0</v>
      </c>
      <c r="S53" s="218">
        <f t="shared" si="4"/>
        <v>0</v>
      </c>
      <c r="T53" s="219">
        <f t="shared" si="17"/>
        <v>0</v>
      </c>
      <c r="U53" s="220">
        <f t="shared" si="5"/>
        <v>0</v>
      </c>
      <c r="V53" s="220">
        <f t="shared" si="6"/>
        <v>0</v>
      </c>
      <c r="W53" s="219">
        <f t="shared" si="7"/>
        <v>0</v>
      </c>
      <c r="X53" s="174">
        <f t="shared" si="8"/>
        <v>0</v>
      </c>
      <c r="Y53" s="221">
        <f t="shared" si="9"/>
        <v>0</v>
      </c>
      <c r="Z53" s="219">
        <f t="shared" si="10"/>
        <v>0</v>
      </c>
      <c r="AA53" s="219">
        <f t="shared" si="11"/>
        <v>0</v>
      </c>
      <c r="AB53" s="244">
        <f t="shared" si="12"/>
        <v>0</v>
      </c>
    </row>
    <row r="54" spans="2:29" ht="19.899999999999999" customHeight="1">
      <c r="C54" s="205"/>
      <c r="D54" s="206"/>
      <c r="E54" s="207"/>
      <c r="F54" s="207"/>
      <c r="G54" s="206"/>
      <c r="H54" s="207"/>
      <c r="I54" s="208"/>
      <c r="J54" s="209"/>
      <c r="K54" s="210" t="s">
        <v>118</v>
      </c>
      <c r="L54" s="210">
        <f>SUBTOTAL(9,(L29:L53))</f>
        <v>0</v>
      </c>
      <c r="M54" s="210"/>
      <c r="N54" s="174"/>
      <c r="O54" s="64"/>
      <c r="P54" s="64"/>
      <c r="Q54" s="174"/>
      <c r="R54" s="174"/>
      <c r="S54" s="147" t="s">
        <v>119</v>
      </c>
      <c r="T54" s="226">
        <f t="shared" ref="T54:AB54" si="23">SUBTOTAL(9,(T29:T53))</f>
        <v>0</v>
      </c>
      <c r="U54" s="227">
        <f>SUBTOTAL(9,(U29:U53))</f>
        <v>0</v>
      </c>
      <c r="V54" s="227">
        <f>SUBTOTAL(9,(V29:V53))</f>
        <v>0</v>
      </c>
      <c r="W54" s="226">
        <f t="shared" si="23"/>
        <v>0</v>
      </c>
      <c r="X54" s="228">
        <f t="shared" si="23"/>
        <v>0</v>
      </c>
      <c r="Y54" s="229">
        <f t="shared" si="23"/>
        <v>0</v>
      </c>
      <c r="Z54" s="230">
        <f t="shared" si="23"/>
        <v>0</v>
      </c>
      <c r="AA54" s="230">
        <f t="shared" si="23"/>
        <v>0</v>
      </c>
      <c r="AB54" s="244">
        <f t="shared" si="23"/>
        <v>0</v>
      </c>
    </row>
    <row r="55" spans="2:29" ht="19.899999999999999" customHeight="1">
      <c r="H55" s="211"/>
      <c r="L55" s="212" t="str">
        <f>IF(L54&gt;24999.99,"Post Inspection Required. Focus on Energy will contact to schedule.",IF(L54&lt;25000,""))</f>
        <v/>
      </c>
      <c r="M55" s="210"/>
      <c r="R55" s="178"/>
      <c r="S55" s="178"/>
      <c r="U55" s="178"/>
      <c r="V55" s="178"/>
      <c r="W55" s="178"/>
      <c r="X55" s="178"/>
      <c r="Y55" s="178"/>
      <c r="Z55" s="178"/>
    </row>
    <row r="56" spans="2:29" ht="15">
      <c r="B56" s="265" t="s">
        <v>120</v>
      </c>
      <c r="C56" s="193" t="s">
        <v>121</v>
      </c>
      <c r="H56" s="213"/>
      <c r="M56" s="210"/>
      <c r="O56" s="178"/>
      <c r="R56" s="178"/>
      <c r="S56" s="178"/>
      <c r="T56" s="178"/>
      <c r="U56" s="178"/>
      <c r="V56" s="178"/>
      <c r="W56" s="178"/>
      <c r="X56" s="178"/>
      <c r="Y56" s="178"/>
      <c r="Z56" s="178"/>
      <c r="AC56" s="243" t="s">
        <v>122</v>
      </c>
    </row>
    <row r="57" spans="2:29" ht="16.899999999999999">
      <c r="B57" s="265"/>
      <c r="C57" s="193" t="s">
        <v>123</v>
      </c>
      <c r="M57" s="212"/>
    </row>
    <row r="58" spans="2:29">
      <c r="C58" s="193" t="s">
        <v>124</v>
      </c>
    </row>
    <row r="59" spans="2:29">
      <c r="C59" s="193" t="s">
        <v>125</v>
      </c>
    </row>
    <row r="60" spans="2:29">
      <c r="C60" s="222" t="s">
        <v>126</v>
      </c>
      <c r="K60" s="224" t="s">
        <v>127</v>
      </c>
      <c r="L60" s="225">
        <f>MAX(RevisionHistory!B5:B41)</f>
        <v>46009</v>
      </c>
      <c r="AC60" s="215"/>
    </row>
    <row r="61" spans="2:29">
      <c r="D61" s="223"/>
      <c r="AC61" s="215"/>
    </row>
    <row r="62" spans="2:29" ht="15">
      <c r="O62" s="178"/>
      <c r="P62" s="178"/>
      <c r="Q62" s="178"/>
      <c r="R62" s="178"/>
      <c r="AC62" s="215"/>
    </row>
    <row r="63" spans="2:29">
      <c r="M63" s="225"/>
      <c r="AC63" s="215"/>
    </row>
    <row r="69" spans="29:41">
      <c r="AO69" s="231"/>
    </row>
    <row r="70" spans="29:41" ht="16.899999999999999" customHeight="1"/>
    <row r="71" spans="29:41" ht="16.899999999999999" customHeight="1">
      <c r="AC71" s="232"/>
    </row>
    <row r="72" spans="29:41">
      <c r="AC72" s="233"/>
    </row>
    <row r="73" spans="29:41">
      <c r="AC73" s="233"/>
    </row>
    <row r="74" spans="29:41">
      <c r="AC74" s="233"/>
    </row>
    <row r="75" spans="29:41">
      <c r="AC75" s="233"/>
    </row>
    <row r="76" spans="29:41">
      <c r="AC76" s="233"/>
    </row>
    <row r="77" spans="29:41">
      <c r="AC77" s="233"/>
      <c r="AD77" s="233"/>
      <c r="AE77" s="233"/>
      <c r="AF77" s="233"/>
      <c r="AG77" s="233"/>
    </row>
    <row r="78" spans="29:41">
      <c r="AC78" s="233"/>
      <c r="AD78" s="233"/>
      <c r="AE78" s="233"/>
      <c r="AF78" s="233"/>
      <c r="AG78" s="233"/>
    </row>
    <row r="79" spans="29:41">
      <c r="AC79" s="233"/>
      <c r="AD79" s="233"/>
      <c r="AE79" s="233"/>
      <c r="AF79" s="233"/>
      <c r="AG79" s="233"/>
    </row>
    <row r="80" spans="29:41" ht="14.45" customHeight="1">
      <c r="AC80" s="233"/>
      <c r="AD80" s="233"/>
      <c r="AE80" s="233"/>
      <c r="AF80" s="233"/>
      <c r="AG80" s="233"/>
    </row>
    <row r="81" spans="29:33" ht="22.5" customHeight="1">
      <c r="AC81" s="233"/>
      <c r="AD81" s="233"/>
      <c r="AE81" s="233"/>
      <c r="AF81" s="233"/>
      <c r="AG81" s="233"/>
    </row>
    <row r="82" spans="29:33" ht="22.5" customHeight="1">
      <c r="AC82" s="233"/>
      <c r="AD82" s="233"/>
      <c r="AE82" s="233"/>
      <c r="AF82" s="233"/>
      <c r="AG82" s="233"/>
    </row>
    <row r="83" spans="29:33" ht="22.5" customHeight="1">
      <c r="AC83" s="233"/>
      <c r="AD83" s="233"/>
      <c r="AE83" s="233"/>
      <c r="AF83" s="233"/>
      <c r="AG83" s="233"/>
    </row>
    <row r="84" spans="29:33">
      <c r="AC84" s="233"/>
      <c r="AD84" s="233"/>
      <c r="AE84" s="233"/>
      <c r="AF84" s="233"/>
      <c r="AG84" s="233"/>
    </row>
    <row r="85" spans="29:33">
      <c r="AC85" s="233"/>
      <c r="AD85" s="233"/>
      <c r="AE85" s="233"/>
      <c r="AF85" s="233"/>
      <c r="AG85" s="233"/>
    </row>
    <row r="86" spans="29:33">
      <c r="AD86" s="233"/>
      <c r="AE86" s="233"/>
      <c r="AF86" s="233"/>
      <c r="AG86" s="233"/>
    </row>
    <row r="87" spans="29:33">
      <c r="AD87" s="233"/>
      <c r="AE87" s="233"/>
      <c r="AF87" s="233"/>
      <c r="AG87" s="233"/>
    </row>
    <row r="88" spans="29:33">
      <c r="AD88" s="233"/>
      <c r="AE88" s="233"/>
      <c r="AF88" s="233"/>
      <c r="AG88" s="233"/>
    </row>
    <row r="89" spans="29:33">
      <c r="AD89" s="233"/>
      <c r="AE89" s="233"/>
      <c r="AF89" s="233"/>
      <c r="AG89" s="233"/>
    </row>
    <row r="90" spans="29:33">
      <c r="AD90" s="233"/>
      <c r="AE90" s="233"/>
      <c r="AF90" s="233"/>
      <c r="AG90" s="233"/>
    </row>
  </sheetData>
  <sheetProtection algorithmName="SHA-512" hashValue="2NzEZlGfOyOichb9aKptPEGzerAyEKwmv3eeciSKo647/c//6LJKrONLBy8jlH2fC4bS8DeJNAerVJq0dWZrVg==" saltValue="jsW2WylE7Xgcc7RDf0yqag==" spinCount="100000" sheet="1" formatCells="0" formatColumns="0" formatRows="0"/>
  <protectedRanges>
    <protectedRange sqref="H13 K13 D11:D14 D15:L16 AC56 AB29:AB54" name="Range1"/>
  </protectedRanges>
  <mergeCells count="55">
    <mergeCell ref="B1:D4"/>
    <mergeCell ref="T15:W15"/>
    <mergeCell ref="B5:L5"/>
    <mergeCell ref="B11:C11"/>
    <mergeCell ref="B12:C12"/>
    <mergeCell ref="B13:C13"/>
    <mergeCell ref="H13:I13"/>
    <mergeCell ref="D11:L11"/>
    <mergeCell ref="D12:L12"/>
    <mergeCell ref="D8:L8"/>
    <mergeCell ref="D9:L9"/>
    <mergeCell ref="B7:C7"/>
    <mergeCell ref="T5:W5"/>
    <mergeCell ref="T7:W7"/>
    <mergeCell ref="T6:W6"/>
    <mergeCell ref="O7:P7"/>
    <mergeCell ref="J19:K19"/>
    <mergeCell ref="B16:C16"/>
    <mergeCell ref="D16:L16"/>
    <mergeCell ref="T10:W10"/>
    <mergeCell ref="T16:W16"/>
    <mergeCell ref="B14:C14"/>
    <mergeCell ref="D14:L14"/>
    <mergeCell ref="J18:L18"/>
    <mergeCell ref="D13:F13"/>
    <mergeCell ref="K13:L13"/>
    <mergeCell ref="B10:L10"/>
    <mergeCell ref="D15:L15"/>
    <mergeCell ref="B6:C6"/>
    <mergeCell ref="B15:C15"/>
    <mergeCell ref="T17:W17"/>
    <mergeCell ref="T8:W9"/>
    <mergeCell ref="T11:W12"/>
    <mergeCell ref="T13:W14"/>
    <mergeCell ref="B56:B57"/>
    <mergeCell ref="J23:K23"/>
    <mergeCell ref="J20:K20"/>
    <mergeCell ref="C27:L27"/>
    <mergeCell ref="J21:K21"/>
    <mergeCell ref="J22:K22"/>
    <mergeCell ref="G20:H20"/>
    <mergeCell ref="J24:L24"/>
    <mergeCell ref="G21:H22"/>
    <mergeCell ref="G23:H25"/>
    <mergeCell ref="X5:Y5"/>
    <mergeCell ref="X6:AA6"/>
    <mergeCell ref="X7:AA7"/>
    <mergeCell ref="X8:AA9"/>
    <mergeCell ref="X10:AA10"/>
    <mergeCell ref="Z5:AA5"/>
    <mergeCell ref="X11:AA12"/>
    <mergeCell ref="X13:AA14"/>
    <mergeCell ref="X15:AA15"/>
    <mergeCell ref="X16:AA16"/>
    <mergeCell ref="X17:AA17"/>
  </mergeCells>
  <phoneticPr fontId="35" type="noConversion"/>
  <conditionalFormatting sqref="E18">
    <cfRule type="containsText" dxfId="158" priority="87" operator="containsText" text="COMcheck">
      <formula>NOT(ISERROR(SEARCH("COMcheck",E18)))</formula>
    </cfRule>
    <cfRule type="containsText" dxfId="157" priority="88" operator="containsText" text="Individual Files">
      <formula>NOT(ISERROR(SEARCH("Individual Files",E18)))</formula>
    </cfRule>
  </conditionalFormatting>
  <conditionalFormatting sqref="D12:L12 D13 H13 D14:L16 D11">
    <cfRule type="containsBlanks" dxfId="156" priority="86">
      <formula>LEN(TRIM(D11))=0</formula>
    </cfRule>
  </conditionalFormatting>
  <conditionalFormatting sqref="K13">
    <cfRule type="containsBlanks" dxfId="155" priority="84">
      <formula>LEN(TRIM(K13))=0</formula>
    </cfRule>
  </conditionalFormatting>
  <conditionalFormatting sqref="H18">
    <cfRule type="containsText" dxfId="154" priority="71" operator="containsText" text="Choose from Drop-down">
      <formula>NOT(ISERROR(SEARCH("Choose from Drop-down",H18)))</formula>
    </cfRule>
  </conditionalFormatting>
  <conditionalFormatting sqref="G23:H25">
    <cfRule type="containsBlanks" dxfId="153" priority="70">
      <formula>LEN(TRIM(G23))=0</formula>
    </cfRule>
  </conditionalFormatting>
  <conditionalFormatting sqref="M9 L7">
    <cfRule type="expression" dxfId="152" priority="69">
      <formula>L7="Select Yes or NO"</formula>
    </cfRule>
  </conditionalFormatting>
  <conditionalFormatting sqref="D29:D53">
    <cfRule type="containsBlanks" dxfId="151" priority="56">
      <formula>LEN(TRIM(D29))=0</formula>
    </cfRule>
  </conditionalFormatting>
  <conditionalFormatting sqref="M10 D8:L8">
    <cfRule type="containsText" dxfId="150" priority="54" operator="containsText" text="continue">
      <formula>NOT(ISERROR(SEARCH("continue",D8)))</formula>
    </cfRule>
    <cfRule type="containsText" dxfId="149" priority="55" operator="containsText" text="proceed">
      <formula>NOT(ISERROR(SEARCH("proceed",D8)))</formula>
    </cfRule>
  </conditionalFormatting>
  <conditionalFormatting sqref="E20">
    <cfRule type="containsText" dxfId="148" priority="48" operator="containsText" text="Small (5 rows)">
      <formula>NOT(ISERROR(SEARCH("Small (5 rows)",E20)))</formula>
    </cfRule>
    <cfRule type="containsText" dxfId="147" priority="49" operator="containsText" text="Large (25 rows)">
      <formula>NOT(ISERROR(SEARCH("Large (25 rows)",E20)))</formula>
    </cfRule>
  </conditionalFormatting>
  <conditionalFormatting sqref="M11 D9:L9">
    <cfRule type="containsText" dxfId="146" priority="20" operator="containsText" text="Focus">
      <formula>NOT(ISERROR(SEARCH("Focus",D9)))</formula>
    </cfRule>
    <cfRule type="containsText" dxfId="145" priority="30" operator="containsText" text="project">
      <formula>NOT(ISERROR(SEARCH("project",D9)))</formula>
    </cfRule>
    <cfRule type="containsText" dxfId="144" priority="31" operator="containsText" text="Select">
      <formula>NOT(ISERROR(SEARCH("Select",D9)))</formula>
    </cfRule>
  </conditionalFormatting>
  <dataValidations count="3">
    <dataValidation type="list" allowBlank="1" showInputMessage="1" showErrorMessage="1" sqref="E18" xr:uid="{00000000-0002-0000-0100-000000000000}">
      <formula1>SheetTypes</formula1>
    </dataValidation>
    <dataValidation type="whole" allowBlank="1" showInputMessage="1" showErrorMessage="1" error="Cannot exceed 8,760" sqref="D29:D53" xr:uid="{1DFE9D8E-C9A8-414E-9CC0-7D1038EEE998}">
      <formula1>0</formula1>
      <formula2>8760</formula2>
    </dataValidation>
    <dataValidation type="list" allowBlank="1" showInputMessage="1" showErrorMessage="1" sqref="L7" xr:uid="{71219265-DCB2-456E-9E26-8417C2C7865B}">
      <formula1>"Select Yes or No, Yes, No"</formula1>
    </dataValidation>
  </dataValidations>
  <hyperlinks>
    <hyperlink ref="C60" r:id="rId1" xr:uid="{73BE61E9-7606-4BD0-B71E-60AE776F38F5}"/>
  </hyperlinks>
  <pageMargins left="0.7" right="0.7" top="0.75" bottom="0.75" header="0.3" footer="0.3"/>
  <pageSetup orientation="portrait" r:id="rId2"/>
  <ignoredErrors>
    <ignoredError sqref="G31:G32 E31:E32 C31:C32" emptyCellReference="1"/>
  </ignoredError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DB9387FD-45DB-4697-AA1B-8CC8EBE945C4}">
          <x14:formula1>
            <xm:f>Admin_Lists!$A$54:$A$58</xm:f>
          </x14:formula1>
          <xm:sqref>H18</xm:sqref>
        </x14:dataValidation>
        <x14:dataValidation type="list" allowBlank="1" showInputMessage="1" showErrorMessage="1" xr:uid="{9E966EEE-92D0-434C-9D0C-C350A652541B}">
          <x14:formula1>
            <xm:f>Admin_Lists!$A$87:$A$88</xm:f>
          </x14:formula1>
          <xm:sqref>AC56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4" tint="-0.499984740745262"/>
  </sheetPr>
  <dimension ref="A2:P101"/>
  <sheetViews>
    <sheetView showGridLines="0" zoomScale="83" workbookViewId="0">
      <pane ySplit="2" topLeftCell="A58" activePane="bottomLeft" state="frozen"/>
      <selection pane="bottomLeft" activeCell="B83" sqref="B83"/>
      <selection activeCell="N17" sqref="N17"/>
    </sheetView>
  </sheetViews>
  <sheetFormatPr defaultRowHeight="14.45"/>
  <cols>
    <col min="1" max="1" width="35.5703125" customWidth="1"/>
    <col min="2" max="2" width="21.5703125" bestFit="1" customWidth="1"/>
    <col min="3" max="3" width="9.28515625" customWidth="1"/>
    <col min="4" max="4" width="12" customWidth="1"/>
    <col min="5" max="5" width="10.85546875" bestFit="1" customWidth="1"/>
    <col min="7" max="7" width="14.7109375" customWidth="1"/>
    <col min="13" max="13" width="11" customWidth="1"/>
    <col min="14" max="14" width="26.85546875" customWidth="1"/>
    <col min="17" max="17" width="7.5703125" customWidth="1"/>
    <col min="18" max="18" width="7.28515625" bestFit="1" customWidth="1"/>
  </cols>
  <sheetData>
    <row r="2" spans="1:16">
      <c r="B2" t="s">
        <v>352</v>
      </c>
    </row>
    <row r="3" spans="1:16">
      <c r="B3" t="s">
        <v>39</v>
      </c>
      <c r="D3" s="1" t="s">
        <v>353</v>
      </c>
    </row>
    <row r="4" spans="1:16" ht="14.45" customHeight="1">
      <c r="B4" t="s">
        <v>54</v>
      </c>
      <c r="D4" s="2" t="s">
        <v>354</v>
      </c>
    </row>
    <row r="5" spans="1:16">
      <c r="B5" t="s">
        <v>355</v>
      </c>
      <c r="D5" t="s">
        <v>356</v>
      </c>
    </row>
    <row r="6" spans="1:16" ht="15" thickBot="1"/>
    <row r="7" spans="1:16" ht="14.45" customHeight="1">
      <c r="A7" s="374" t="s">
        <v>357</v>
      </c>
      <c r="B7" s="375"/>
      <c r="H7" s="40" t="s">
        <v>358</v>
      </c>
      <c r="I7" s="40"/>
      <c r="J7" s="40"/>
      <c r="K7" s="40"/>
      <c r="L7" s="40"/>
      <c r="M7" s="40"/>
      <c r="N7" s="40"/>
    </row>
    <row r="8" spans="1:16" ht="15" thickBot="1">
      <c r="A8" s="376"/>
      <c r="B8" s="377"/>
      <c r="H8" s="40"/>
    </row>
    <row r="9" spans="1:16">
      <c r="A9" s="5" t="s">
        <v>39</v>
      </c>
      <c r="B9" s="7">
        <v>0</v>
      </c>
      <c r="M9" s="37"/>
      <c r="N9" s="3"/>
      <c r="O9" s="368"/>
      <c r="P9" s="369"/>
    </row>
    <row r="10" spans="1:16">
      <c r="A10" s="3" t="s">
        <v>201</v>
      </c>
      <c r="B10" s="8">
        <v>0.75</v>
      </c>
      <c r="N10" s="3"/>
      <c r="O10" s="370"/>
      <c r="P10" s="371"/>
    </row>
    <row r="11" spans="1:16">
      <c r="A11" s="3" t="s">
        <v>202</v>
      </c>
      <c r="B11" s="8">
        <v>0.64</v>
      </c>
    </row>
    <row r="12" spans="1:16">
      <c r="A12" s="3" t="s">
        <v>203</v>
      </c>
      <c r="B12" s="8">
        <v>0.79</v>
      </c>
    </row>
    <row r="13" spans="1:16">
      <c r="A13" s="3" t="s">
        <v>204</v>
      </c>
      <c r="B13" s="8">
        <v>0.8</v>
      </c>
    </row>
    <row r="14" spans="1:16">
      <c r="A14" s="3" t="s">
        <v>205</v>
      </c>
      <c r="B14" s="8">
        <v>0.76</v>
      </c>
    </row>
    <row r="15" spans="1:16">
      <c r="A15" s="3" t="s">
        <v>206</v>
      </c>
      <c r="B15" s="8">
        <v>0.71</v>
      </c>
    </row>
    <row r="16" spans="1:16">
      <c r="A16" s="3" t="s">
        <v>207</v>
      </c>
      <c r="B16" s="8">
        <v>0.53</v>
      </c>
    </row>
    <row r="17" spans="1:2">
      <c r="A17" s="3" t="s">
        <v>208</v>
      </c>
      <c r="B17" s="8">
        <v>0.72</v>
      </c>
    </row>
    <row r="18" spans="1:2">
      <c r="A18" s="3" t="s">
        <v>209</v>
      </c>
      <c r="B18" s="8">
        <v>0.56000000000000005</v>
      </c>
    </row>
    <row r="19" spans="1:2">
      <c r="A19" s="3" t="s">
        <v>210</v>
      </c>
      <c r="B19" s="8">
        <v>0.76</v>
      </c>
    </row>
    <row r="20" spans="1:2">
      <c r="A20" s="3" t="s">
        <v>211</v>
      </c>
      <c r="B20" s="8">
        <v>0.81</v>
      </c>
    </row>
    <row r="21" spans="1:2">
      <c r="A21" s="3" t="s">
        <v>212</v>
      </c>
      <c r="B21" s="8">
        <v>0.96</v>
      </c>
    </row>
    <row r="22" spans="1:2">
      <c r="A22" s="3" t="s">
        <v>213</v>
      </c>
      <c r="B22" s="8">
        <v>0.56000000000000005</v>
      </c>
    </row>
    <row r="23" spans="1:2">
      <c r="A23" s="3" t="s">
        <v>214</v>
      </c>
      <c r="B23" s="8">
        <v>0.83</v>
      </c>
    </row>
    <row r="24" spans="1:2">
      <c r="A24" s="3" t="s">
        <v>216</v>
      </c>
      <c r="B24" s="8">
        <v>0.82</v>
      </c>
    </row>
    <row r="25" spans="1:2">
      <c r="A25" s="3" t="s">
        <v>217</v>
      </c>
      <c r="B25" s="8">
        <v>0.44</v>
      </c>
    </row>
    <row r="26" spans="1:2">
      <c r="A26" s="3" t="s">
        <v>218</v>
      </c>
      <c r="B26" s="8">
        <v>0.45</v>
      </c>
    </row>
    <row r="27" spans="1:2">
      <c r="A27" s="3" t="s">
        <v>219</v>
      </c>
      <c r="B27" s="8">
        <v>0.55000000000000004</v>
      </c>
    </row>
    <row r="28" spans="1:2">
      <c r="A28" s="3" t="s">
        <v>220</v>
      </c>
      <c r="B28" s="8">
        <v>0.64</v>
      </c>
    </row>
    <row r="29" spans="1:2">
      <c r="A29" s="3" t="s">
        <v>221</v>
      </c>
      <c r="B29" s="8">
        <v>0.18</v>
      </c>
    </row>
    <row r="30" spans="1:2">
      <c r="A30" s="3" t="s">
        <v>222</v>
      </c>
      <c r="B30" s="8">
        <v>0.69</v>
      </c>
    </row>
    <row r="31" spans="1:2">
      <c r="A31" s="3" t="s">
        <v>223</v>
      </c>
      <c r="B31" s="8">
        <v>0.84</v>
      </c>
    </row>
    <row r="32" spans="1:2">
      <c r="A32" s="3" t="s">
        <v>224</v>
      </c>
      <c r="B32" s="8">
        <v>0.66</v>
      </c>
    </row>
    <row r="33" spans="1:13">
      <c r="A33" s="3" t="s">
        <v>225</v>
      </c>
      <c r="B33" s="8">
        <v>0.65</v>
      </c>
      <c r="M33" s="37"/>
    </row>
    <row r="34" spans="1:13">
      <c r="A34" s="3" t="s">
        <v>226</v>
      </c>
      <c r="B34" s="8">
        <v>0.67</v>
      </c>
    </row>
    <row r="35" spans="1:13">
      <c r="A35" s="3" t="s">
        <v>227</v>
      </c>
      <c r="B35" s="8">
        <v>0.84</v>
      </c>
    </row>
    <row r="36" spans="1:13">
      <c r="A36" s="3" t="s">
        <v>228</v>
      </c>
      <c r="B36" s="8">
        <v>0.72</v>
      </c>
    </row>
    <row r="37" spans="1:13">
      <c r="A37" s="3" t="s">
        <v>229</v>
      </c>
      <c r="B37" s="8">
        <v>0.76</v>
      </c>
    </row>
    <row r="38" spans="1:13">
      <c r="A38" s="3" t="s">
        <v>230</v>
      </c>
      <c r="B38" s="8">
        <v>0.69</v>
      </c>
    </row>
    <row r="39" spans="1:13">
      <c r="A39" s="3" t="s">
        <v>231</v>
      </c>
      <c r="B39" s="8">
        <v>0.5</v>
      </c>
    </row>
    <row r="40" spans="1:13">
      <c r="A40" s="3" t="s">
        <v>232</v>
      </c>
      <c r="B40" s="8">
        <v>0.45</v>
      </c>
    </row>
    <row r="41" spans="1:13" ht="15" thickBot="1">
      <c r="A41" s="9" t="s">
        <v>233</v>
      </c>
      <c r="B41" s="10">
        <v>0.91</v>
      </c>
    </row>
    <row r="43" spans="1:13" ht="15" thickBot="1"/>
    <row r="44" spans="1:13">
      <c r="A44" s="372" t="s">
        <v>359</v>
      </c>
    </row>
    <row r="45" spans="1:13" ht="15" thickBot="1">
      <c r="A45" s="373"/>
    </row>
    <row r="46" spans="1:13">
      <c r="A46" s="3" t="s">
        <v>360</v>
      </c>
      <c r="B46" s="6">
        <v>3730</v>
      </c>
    </row>
    <row r="47" spans="1:13">
      <c r="A47" s="3" t="s">
        <v>361</v>
      </c>
      <c r="B47" s="6">
        <v>4745</v>
      </c>
      <c r="M47" s="37"/>
    </row>
    <row r="48" spans="1:13">
      <c r="A48" s="3" t="s">
        <v>362</v>
      </c>
      <c r="B48" s="6">
        <v>4698</v>
      </c>
    </row>
    <row r="49" spans="1:13">
      <c r="A49" s="3" t="s">
        <v>363</v>
      </c>
      <c r="B49" s="6">
        <v>3239</v>
      </c>
    </row>
    <row r="50" spans="1:13">
      <c r="A50" s="3" t="s">
        <v>364</v>
      </c>
      <c r="B50" s="6">
        <v>5950</v>
      </c>
    </row>
    <row r="51" spans="1:13" ht="15" thickBot="1">
      <c r="A51" s="3" t="s">
        <v>365</v>
      </c>
      <c r="B51" s="6">
        <v>840</v>
      </c>
    </row>
    <row r="52" spans="1:13" ht="15" thickBot="1">
      <c r="A52" s="4" t="s">
        <v>366</v>
      </c>
      <c r="B52" s="11">
        <f>'Start Here!'!G23</f>
        <v>0</v>
      </c>
    </row>
    <row r="53" spans="1:13" ht="15" thickBot="1"/>
    <row r="54" spans="1:13">
      <c r="A54" s="28" t="s">
        <v>39</v>
      </c>
    </row>
    <row r="55" spans="1:13" ht="15" thickBot="1">
      <c r="A55" s="29" t="s">
        <v>52</v>
      </c>
      <c r="B55" s="6">
        <v>3730</v>
      </c>
    </row>
    <row r="56" spans="1:13">
      <c r="A56" s="30" t="s">
        <v>61</v>
      </c>
      <c r="B56" s="6">
        <v>4745</v>
      </c>
    </row>
    <row r="57" spans="1:13">
      <c r="A57" s="30" t="s">
        <v>63</v>
      </c>
      <c r="B57" s="6">
        <v>4698</v>
      </c>
    </row>
    <row r="58" spans="1:13">
      <c r="A58" s="30" t="s">
        <v>65</v>
      </c>
      <c r="B58" s="6">
        <v>3239</v>
      </c>
    </row>
    <row r="59" spans="1:13">
      <c r="A59" s="30" t="s">
        <v>218</v>
      </c>
      <c r="B59" s="6"/>
    </row>
    <row r="60" spans="1:13">
      <c r="A60" s="30"/>
      <c r="B60" s="6"/>
      <c r="M60" s="37"/>
    </row>
    <row r="61" spans="1:13">
      <c r="A61" s="30" t="s">
        <v>367</v>
      </c>
    </row>
    <row r="62" spans="1:13">
      <c r="A62" s="63" t="s">
        <v>39</v>
      </c>
    </row>
    <row r="63" spans="1:13">
      <c r="A63" s="63" t="s">
        <v>50</v>
      </c>
    </row>
    <row r="64" spans="1:13">
      <c r="A64" s="63" t="s">
        <v>368</v>
      </c>
    </row>
    <row r="65" spans="1:13">
      <c r="M65" s="37"/>
    </row>
    <row r="66" spans="1:13">
      <c r="A66" s="261" t="s">
        <v>369</v>
      </c>
    </row>
    <row r="67" spans="1:13">
      <c r="B67" s="71" t="s">
        <v>370</v>
      </c>
    </row>
    <row r="68" spans="1:13">
      <c r="A68" s="64"/>
      <c r="B68" s="38" t="s">
        <v>371</v>
      </c>
      <c r="C68" s="38" t="s">
        <v>372</v>
      </c>
      <c r="D68" s="38" t="s">
        <v>44</v>
      </c>
      <c r="E68" s="38" t="s">
        <v>373</v>
      </c>
    </row>
    <row r="69" spans="1:13">
      <c r="A69" s="64" t="s">
        <v>52</v>
      </c>
      <c r="B69" s="64">
        <v>0.34</v>
      </c>
      <c r="C69" s="65">
        <v>0.56000000000000005</v>
      </c>
      <c r="D69" s="64">
        <v>3730</v>
      </c>
      <c r="E69" s="64">
        <f>(SFE_Commercial-SFBASE_Commercial)*Hrs_Commercial/1000</f>
        <v>0.82060000000000011</v>
      </c>
    </row>
    <row r="70" spans="1:13">
      <c r="A70" s="64" t="s">
        <v>61</v>
      </c>
      <c r="B70" s="64">
        <v>0.24</v>
      </c>
      <c r="C70" s="64">
        <v>0.47</v>
      </c>
      <c r="D70" s="64">
        <v>4745</v>
      </c>
      <c r="E70" s="64">
        <f>(SFE_Industrial-SFBASE_Industrial)*Hrs_Industrial/1000</f>
        <v>1.0913499999999998</v>
      </c>
      <c r="M70" s="37"/>
    </row>
    <row r="71" spans="1:13">
      <c r="A71" s="64" t="s">
        <v>65</v>
      </c>
      <c r="B71" s="64">
        <v>0.24</v>
      </c>
      <c r="C71" s="64">
        <v>0.41</v>
      </c>
      <c r="D71" s="64">
        <v>3239</v>
      </c>
      <c r="E71" s="64">
        <f>(SFE_SG-SFBASE_SG)*Hrs_SG/1000</f>
        <v>0.55062999999999995</v>
      </c>
    </row>
    <row r="74" spans="1:13">
      <c r="A74" s="66" t="s">
        <v>39</v>
      </c>
    </row>
    <row r="75" spans="1:13">
      <c r="A75" s="66" t="s">
        <v>374</v>
      </c>
    </row>
    <row r="76" spans="1:13">
      <c r="A76" s="66" t="s">
        <v>375</v>
      </c>
    </row>
    <row r="77" spans="1:13">
      <c r="A77" s="66" t="s">
        <v>376</v>
      </c>
    </row>
    <row r="78" spans="1:13">
      <c r="A78" s="66"/>
    </row>
    <row r="80" spans="1:13">
      <c r="A80" s="73" t="s">
        <v>377</v>
      </c>
      <c r="B80" s="74">
        <v>15</v>
      </c>
      <c r="C80" s="72" t="s">
        <v>378</v>
      </c>
    </row>
    <row r="81" spans="1:13">
      <c r="A81" s="73" t="s">
        <v>379</v>
      </c>
      <c r="B81" s="74">
        <v>15</v>
      </c>
      <c r="C81" s="72" t="s">
        <v>380</v>
      </c>
    </row>
    <row r="82" spans="1:13">
      <c r="A82" s="3" t="s">
        <v>381</v>
      </c>
      <c r="B82" s="75">
        <v>0.05</v>
      </c>
      <c r="C82" s="72" t="s">
        <v>382</v>
      </c>
    </row>
    <row r="83" spans="1:13">
      <c r="A83" s="3" t="s">
        <v>383</v>
      </c>
      <c r="B83" s="75">
        <v>0.04</v>
      </c>
      <c r="C83" s="72" t="s">
        <v>382</v>
      </c>
    </row>
    <row r="86" spans="1:13">
      <c r="A86" s="30" t="s">
        <v>384</v>
      </c>
      <c r="B86" s="77" t="s">
        <v>385</v>
      </c>
    </row>
    <row r="87" spans="1:13">
      <c r="A87" t="s">
        <v>122</v>
      </c>
      <c r="B87" s="75">
        <v>0.9</v>
      </c>
    </row>
    <row r="88" spans="1:13">
      <c r="A88" t="s">
        <v>386</v>
      </c>
      <c r="B88" s="76" t="s">
        <v>387</v>
      </c>
    </row>
    <row r="91" spans="1:13">
      <c r="M91" s="37"/>
    </row>
    <row r="95" spans="1:13">
      <c r="M95" s="37"/>
    </row>
    <row r="96" spans="1:13">
      <c r="M96" s="37"/>
    </row>
    <row r="97" spans="13:13">
      <c r="M97" s="37"/>
    </row>
    <row r="101" spans="13:13">
      <c r="M101" s="37"/>
    </row>
  </sheetData>
  <sheetProtection algorithmName="SHA-512" hashValue="K6s//tfNShG5QZCNwFH6+bRgKF+uExdigpx7gLE5D5rGiQlXK8mVF1Jifu7dgnDxNOETMyF8AJZVXV4pFN8cfQ==" saltValue="Sqz+mW4LIIR1oDN85ywcKQ==" spinCount="100000" sheet="1" objects="1" scenarios="1"/>
  <mergeCells count="3">
    <mergeCell ref="O9:P10"/>
    <mergeCell ref="A44:A45"/>
    <mergeCell ref="A7:B8"/>
  </mergeCells>
  <pageMargins left="0.7" right="0.7" top="0.75" bottom="0.75" header="0.3" footer="0.3"/>
  <pageSetup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7CF3-C3DF-485F-8B7C-9FEE733DF33D}">
  <sheetPr codeName="Sheet1"/>
  <dimension ref="N17"/>
  <sheetViews>
    <sheetView zoomScale="90" zoomScaleNormal="110" workbookViewId="0">
      <selection activeCell="N17" sqref="N17"/>
    </sheetView>
  </sheetViews>
  <sheetFormatPr defaultRowHeight="14.45"/>
  <sheetData>
    <row r="17" spans="14:14">
      <c r="N17" s="26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sheetPr>
  <dimension ref="A1:Y170"/>
  <sheetViews>
    <sheetView showGridLines="0" zoomScale="90" zoomScaleNormal="90" workbookViewId="0">
      <selection activeCell="D7" sqref="D7"/>
    </sheetView>
  </sheetViews>
  <sheetFormatPr defaultColWidth="8.85546875" defaultRowHeight="16.899999999999999"/>
  <cols>
    <col min="1" max="10" width="9.7109375" style="12" customWidth="1"/>
    <col min="11" max="11" width="10.85546875" style="12" customWidth="1"/>
    <col min="12" max="12" width="8.85546875" style="12"/>
    <col min="13" max="13" width="7.42578125" style="12" customWidth="1"/>
    <col min="14" max="14" width="8.28515625" style="12" customWidth="1"/>
    <col min="15" max="18" width="8.85546875" style="12"/>
    <col min="19" max="19" width="10.42578125" style="12" customWidth="1"/>
    <col min="20" max="20" width="6.7109375" style="12" customWidth="1"/>
    <col min="21" max="23" width="8.85546875" style="12"/>
    <col min="24" max="24" width="11.140625" style="12" customWidth="1"/>
    <col min="25" max="25" width="8.85546875" style="12"/>
    <col min="26" max="26" width="11.5703125" style="12" customWidth="1"/>
    <col min="27" max="16384" width="8.85546875" style="12"/>
  </cols>
  <sheetData>
    <row r="1" spans="1:21" ht="20.45" customHeight="1">
      <c r="A1" s="328" t="s">
        <v>128</v>
      </c>
      <c r="B1" s="328"/>
      <c r="C1" s="328"/>
      <c r="D1" s="328"/>
      <c r="E1" s="328"/>
      <c r="F1" s="328"/>
      <c r="G1" s="328"/>
      <c r="H1" s="328"/>
      <c r="I1" s="328"/>
      <c r="J1" s="328"/>
      <c r="K1" s="328"/>
      <c r="L1" s="325" t="s">
        <v>129</v>
      </c>
      <c r="M1" s="325"/>
      <c r="N1" s="325"/>
      <c r="O1" s="325"/>
      <c r="P1" s="325"/>
      <c r="Q1" s="325"/>
      <c r="R1" s="325"/>
      <c r="S1" s="325"/>
      <c r="T1" s="325"/>
      <c r="U1" s="325"/>
    </row>
    <row r="2" spans="1:21" ht="16.5" customHeight="1">
      <c r="A2" s="328"/>
      <c r="B2" s="328"/>
      <c r="C2" s="328"/>
      <c r="D2" s="328"/>
      <c r="E2" s="328"/>
      <c r="F2" s="328"/>
      <c r="G2" s="328"/>
      <c r="H2" s="328"/>
      <c r="I2" s="328"/>
      <c r="J2" s="328"/>
      <c r="K2" s="328"/>
      <c r="L2" s="327" t="s">
        <v>130</v>
      </c>
      <c r="M2" s="327"/>
      <c r="N2" s="327"/>
      <c r="O2" s="327"/>
      <c r="P2" s="327"/>
      <c r="Q2" s="327"/>
      <c r="R2" s="327"/>
      <c r="S2" s="327"/>
      <c r="T2" s="327"/>
      <c r="U2" s="327"/>
    </row>
    <row r="3" spans="1:21">
      <c r="A3" s="328"/>
      <c r="B3" s="328"/>
      <c r="C3" s="328"/>
      <c r="D3" s="328"/>
      <c r="E3" s="328"/>
      <c r="F3" s="328"/>
      <c r="G3" s="328"/>
      <c r="H3" s="328"/>
      <c r="I3" s="328"/>
      <c r="J3" s="328"/>
      <c r="K3" s="328"/>
      <c r="L3" s="327"/>
      <c r="M3" s="327"/>
      <c r="N3" s="327"/>
      <c r="O3" s="327"/>
      <c r="P3" s="327"/>
      <c r="Q3" s="327"/>
      <c r="R3" s="327"/>
      <c r="S3" s="327"/>
      <c r="T3" s="327"/>
      <c r="U3" s="327"/>
    </row>
    <row r="4" spans="1:21" ht="16.5" customHeight="1">
      <c r="A4" s="328"/>
      <c r="B4" s="328"/>
      <c r="C4" s="328"/>
      <c r="D4" s="328"/>
      <c r="E4" s="328"/>
      <c r="F4" s="328"/>
      <c r="G4" s="328"/>
      <c r="H4" s="328"/>
      <c r="I4" s="328"/>
      <c r="J4" s="328"/>
      <c r="K4" s="328"/>
      <c r="L4" s="327" t="s">
        <v>131</v>
      </c>
      <c r="M4" s="327"/>
      <c r="N4" s="327"/>
      <c r="O4" s="327"/>
      <c r="P4" s="327"/>
      <c r="Q4" s="327"/>
      <c r="R4" s="327"/>
      <c r="S4" s="327"/>
      <c r="T4" s="327"/>
      <c r="U4" s="327"/>
    </row>
    <row r="5" spans="1:21" ht="16.5" customHeight="1">
      <c r="A5" s="14"/>
      <c r="B5" s="14"/>
      <c r="C5" s="14"/>
      <c r="D5" s="14"/>
      <c r="E5" s="14"/>
      <c r="F5" s="14"/>
      <c r="G5" s="14"/>
      <c r="H5" s="14"/>
      <c r="I5" s="14"/>
      <c r="J5" s="14"/>
      <c r="K5" s="14"/>
      <c r="L5" s="327"/>
      <c r="M5" s="327"/>
      <c r="N5" s="327"/>
      <c r="O5" s="327"/>
      <c r="P5" s="327"/>
      <c r="Q5" s="327"/>
      <c r="R5" s="327"/>
      <c r="S5" s="327"/>
      <c r="T5" s="327"/>
      <c r="U5" s="327"/>
    </row>
    <row r="6" spans="1:21" ht="16.899999999999999" customHeight="1">
      <c r="C6" s="31"/>
      <c r="D6" s="13"/>
      <c r="L6" s="326" t="s">
        <v>132</v>
      </c>
      <c r="M6" s="326"/>
      <c r="N6" s="326"/>
      <c r="O6" s="326"/>
      <c r="P6" s="326"/>
      <c r="Q6" s="326"/>
      <c r="R6" s="326"/>
      <c r="S6" s="326"/>
      <c r="T6" s="326"/>
      <c r="U6" s="326"/>
    </row>
    <row r="7" spans="1:21" ht="16.899999999999999" customHeight="1">
      <c r="A7" s="26" t="s">
        <v>133</v>
      </c>
      <c r="C7" s="31" t="s">
        <v>134</v>
      </c>
      <c r="D7" s="60"/>
      <c r="E7" s="15" t="s">
        <v>135</v>
      </c>
      <c r="F7" s="13"/>
      <c r="G7" s="13"/>
      <c r="H7" s="13"/>
      <c r="I7" s="13"/>
    </row>
    <row r="8" spans="1:21" ht="19.149999999999999">
      <c r="A8" s="20"/>
      <c r="C8" s="31" t="s">
        <v>136</v>
      </c>
      <c r="D8" s="61"/>
      <c r="E8" s="15" t="s">
        <v>137</v>
      </c>
      <c r="F8" s="13"/>
      <c r="G8" s="13"/>
      <c r="H8" s="13"/>
      <c r="I8" s="13"/>
      <c r="L8" s="258" t="s">
        <v>138</v>
      </c>
      <c r="M8" s="258"/>
      <c r="N8" s="258"/>
      <c r="O8" s="258"/>
      <c r="P8" s="258"/>
      <c r="Q8" s="258"/>
      <c r="R8" s="258"/>
      <c r="S8" s="258"/>
      <c r="T8" s="258"/>
      <c r="U8" s="258"/>
    </row>
    <row r="9" spans="1:21" ht="16.899999999999999" customHeight="1">
      <c r="A9" s="20"/>
      <c r="C9" s="31" t="s">
        <v>139</v>
      </c>
      <c r="D9" s="21">
        <f>IFERROR(ROUND(D7*D8,0),"")</f>
        <v>0</v>
      </c>
      <c r="E9" s="22" t="s">
        <v>140</v>
      </c>
      <c r="F9" s="13"/>
      <c r="G9" s="13"/>
      <c r="H9" s="13"/>
      <c r="I9" s="13"/>
      <c r="L9" s="18" t="s">
        <v>141</v>
      </c>
      <c r="M9" s="19"/>
      <c r="N9" s="19"/>
      <c r="O9" s="19"/>
      <c r="P9" s="19"/>
      <c r="Q9" s="19"/>
      <c r="R9" s="19"/>
      <c r="S9" s="19"/>
      <c r="T9" s="19"/>
      <c r="U9" s="19"/>
    </row>
    <row r="10" spans="1:21">
      <c r="A10" s="16"/>
      <c r="C10" s="31" t="s">
        <v>142</v>
      </c>
      <c r="D10" s="60"/>
      <c r="E10" s="318" t="s">
        <v>143</v>
      </c>
      <c r="F10" s="318"/>
      <c r="G10" s="318"/>
      <c r="H10" s="318"/>
      <c r="I10" s="318"/>
      <c r="J10" s="318"/>
    </row>
    <row r="11" spans="1:21">
      <c r="A11" s="16"/>
      <c r="E11" s="318"/>
      <c r="F11" s="318"/>
      <c r="G11" s="318"/>
      <c r="H11" s="318"/>
      <c r="I11" s="318"/>
      <c r="J11" s="318"/>
    </row>
    <row r="12" spans="1:21" ht="16.899999999999999" customHeight="1">
      <c r="A12" s="23" t="s">
        <v>144</v>
      </c>
      <c r="C12" s="31"/>
      <c r="D12" s="31"/>
      <c r="E12" s="15"/>
      <c r="F12" s="13"/>
      <c r="G12" s="13"/>
      <c r="H12" s="13"/>
      <c r="I12" s="13"/>
    </row>
    <row r="13" spans="1:21">
      <c r="A13" s="23"/>
      <c r="C13" s="31"/>
      <c r="D13" s="31"/>
      <c r="E13" s="15"/>
      <c r="F13" s="13"/>
      <c r="G13" s="13"/>
      <c r="H13" s="13"/>
      <c r="I13" s="13"/>
    </row>
    <row r="14" spans="1:21" ht="16.899999999999999" customHeight="1">
      <c r="A14" s="24" t="s">
        <v>145</v>
      </c>
      <c r="C14" s="31" t="s">
        <v>134</v>
      </c>
      <c r="D14" s="60"/>
      <c r="E14" s="15" t="s">
        <v>135</v>
      </c>
      <c r="F14" s="13"/>
      <c r="G14" s="13"/>
      <c r="H14" s="13"/>
      <c r="I14" s="13"/>
      <c r="L14" s="19"/>
      <c r="M14" s="19"/>
      <c r="N14" s="19"/>
      <c r="O14" s="19"/>
      <c r="P14" s="19"/>
      <c r="Q14" s="19"/>
      <c r="R14" s="19"/>
      <c r="S14" s="19"/>
      <c r="T14" s="19"/>
      <c r="U14" s="19"/>
    </row>
    <row r="15" spans="1:21" ht="16.899999999999999" customHeight="1">
      <c r="A15" s="20"/>
      <c r="C15" s="31" t="s">
        <v>136</v>
      </c>
      <c r="D15" s="61"/>
      <c r="E15" s="15" t="s">
        <v>137</v>
      </c>
      <c r="F15" s="13"/>
      <c r="G15" s="13"/>
      <c r="H15" s="13"/>
      <c r="I15" s="13"/>
      <c r="L15" s="19"/>
      <c r="M15" s="19"/>
      <c r="N15" s="19"/>
      <c r="O15" s="19"/>
      <c r="P15" s="19"/>
      <c r="Q15" s="19"/>
      <c r="R15" s="19"/>
      <c r="S15" s="19"/>
      <c r="T15" s="19"/>
      <c r="U15" s="19"/>
    </row>
    <row r="16" spans="1:21" ht="16.899999999999999" customHeight="1">
      <c r="A16" s="20"/>
      <c r="C16" s="31" t="s">
        <v>139</v>
      </c>
      <c r="D16" s="21">
        <f>IFERROR(ROUND(D14*D15,0),"")</f>
        <v>0</v>
      </c>
      <c r="E16" s="22" t="s">
        <v>140</v>
      </c>
      <c r="F16" s="13"/>
      <c r="G16" s="13"/>
      <c r="H16" s="13"/>
      <c r="I16" s="13"/>
      <c r="L16" s="19"/>
      <c r="M16" s="19"/>
      <c r="N16" s="19"/>
      <c r="O16" s="19"/>
      <c r="P16" s="19"/>
      <c r="Q16" s="19"/>
      <c r="R16" s="19"/>
      <c r="S16" s="19"/>
      <c r="T16" s="19"/>
      <c r="U16" s="19"/>
    </row>
    <row r="17" spans="1:23" ht="16.899999999999999" customHeight="1">
      <c r="A17" s="16"/>
      <c r="C17" s="31" t="s">
        <v>142</v>
      </c>
      <c r="D17" s="60"/>
      <c r="E17" s="15" t="s">
        <v>146</v>
      </c>
      <c r="F17" s="13"/>
      <c r="G17" s="13"/>
      <c r="H17" s="13"/>
      <c r="I17" s="13"/>
      <c r="L17" s="335" t="s">
        <v>147</v>
      </c>
      <c r="M17" s="335"/>
      <c r="N17" s="335"/>
      <c r="O17" s="335"/>
      <c r="P17" s="335"/>
      <c r="Q17" s="335"/>
      <c r="R17" s="335"/>
      <c r="S17" s="335"/>
      <c r="T17" s="335"/>
      <c r="U17" s="335"/>
      <c r="V17" s="335"/>
      <c r="W17" s="335"/>
    </row>
    <row r="18" spans="1:23" ht="16.149999999999999" customHeight="1">
      <c r="C18" s="31"/>
      <c r="D18" s="13"/>
      <c r="L18" s="335"/>
      <c r="M18" s="335"/>
      <c r="N18" s="335"/>
      <c r="O18" s="335"/>
      <c r="P18" s="335"/>
      <c r="Q18" s="335"/>
      <c r="R18" s="335"/>
      <c r="S18" s="335"/>
      <c r="T18" s="335"/>
      <c r="U18" s="335"/>
      <c r="V18" s="335"/>
      <c r="W18" s="335"/>
    </row>
    <row r="19" spans="1:23" ht="15.6" customHeight="1">
      <c r="A19" s="26" t="s">
        <v>148</v>
      </c>
      <c r="C19" s="31" t="s">
        <v>134</v>
      </c>
      <c r="D19" s="60"/>
      <c r="E19" s="15" t="s">
        <v>135</v>
      </c>
      <c r="F19" s="13"/>
      <c r="G19" s="13"/>
      <c r="H19" s="13"/>
      <c r="I19" s="13"/>
      <c r="L19" s="335"/>
      <c r="M19" s="335"/>
      <c r="N19" s="335"/>
      <c r="O19" s="335"/>
      <c r="P19" s="335"/>
      <c r="Q19" s="335"/>
      <c r="R19" s="335"/>
      <c r="S19" s="335"/>
      <c r="T19" s="335"/>
      <c r="U19" s="335"/>
      <c r="V19" s="335"/>
      <c r="W19" s="335"/>
    </row>
    <row r="20" spans="1:23">
      <c r="A20" s="20"/>
      <c r="C20" s="31" t="s">
        <v>136</v>
      </c>
      <c r="D20" s="61"/>
      <c r="E20" s="15" t="s">
        <v>137</v>
      </c>
      <c r="F20" s="13"/>
      <c r="G20" s="13"/>
      <c r="H20" s="13"/>
      <c r="I20" s="13"/>
      <c r="L20" s="335"/>
      <c r="M20" s="335"/>
      <c r="N20" s="335"/>
      <c r="O20" s="335"/>
      <c r="P20" s="335"/>
      <c r="Q20" s="335"/>
      <c r="R20" s="335"/>
      <c r="S20" s="335"/>
      <c r="T20" s="335"/>
      <c r="U20" s="335"/>
      <c r="V20" s="335"/>
      <c r="W20" s="336"/>
    </row>
    <row r="21" spans="1:23" ht="16.899999999999999" customHeight="1">
      <c r="A21" s="20"/>
      <c r="C21" s="31" t="s">
        <v>139</v>
      </c>
      <c r="D21" s="21">
        <f>IFERROR(ROUND(D19*D20,0),"")</f>
        <v>0</v>
      </c>
      <c r="E21" s="22" t="s">
        <v>140</v>
      </c>
      <c r="F21" s="13"/>
      <c r="G21" s="13"/>
      <c r="H21" s="13"/>
      <c r="I21" s="13"/>
      <c r="L21" s="335"/>
      <c r="M21" s="335"/>
      <c r="N21" s="335"/>
      <c r="O21" s="335"/>
      <c r="P21" s="335"/>
      <c r="Q21" s="335"/>
      <c r="R21" s="335"/>
      <c r="S21" s="335"/>
      <c r="T21" s="335"/>
      <c r="U21" s="335"/>
      <c r="V21" s="335"/>
      <c r="W21" s="336"/>
    </row>
    <row r="22" spans="1:23">
      <c r="A22" s="16"/>
      <c r="C22" s="31" t="s">
        <v>142</v>
      </c>
      <c r="D22" s="60"/>
      <c r="E22" s="15" t="s">
        <v>149</v>
      </c>
      <c r="F22" s="13"/>
      <c r="G22" s="13"/>
      <c r="H22" s="13"/>
      <c r="I22" s="13"/>
      <c r="L22" s="32"/>
      <c r="M22" s="32"/>
      <c r="N22" s="32"/>
      <c r="O22" s="32"/>
      <c r="P22" s="32"/>
      <c r="Q22" s="32"/>
      <c r="R22" s="32"/>
      <c r="S22" s="32"/>
      <c r="T22" s="32"/>
      <c r="U22" s="32"/>
      <c r="V22" s="32"/>
      <c r="W22" s="33"/>
    </row>
    <row r="23" spans="1:23">
      <c r="C23" s="31"/>
      <c r="D23" s="13"/>
      <c r="L23" s="32"/>
      <c r="M23" s="32"/>
      <c r="N23" s="32"/>
      <c r="O23" s="32"/>
      <c r="P23" s="32"/>
      <c r="Q23" s="32"/>
      <c r="R23" s="32"/>
      <c r="S23" s="32"/>
      <c r="T23" s="32"/>
      <c r="U23" s="32"/>
      <c r="V23" s="32"/>
      <c r="W23" s="33"/>
    </row>
    <row r="24" spans="1:23">
      <c r="A24" s="24" t="s">
        <v>150</v>
      </c>
      <c r="C24" s="31" t="s">
        <v>134</v>
      </c>
      <c r="D24" s="60"/>
      <c r="E24" s="15" t="s">
        <v>135</v>
      </c>
      <c r="F24" s="13"/>
      <c r="G24" s="13"/>
      <c r="H24" s="13"/>
      <c r="I24" s="13"/>
      <c r="L24" s="335"/>
      <c r="M24" s="335"/>
      <c r="N24" s="335"/>
      <c r="O24" s="335"/>
      <c r="P24" s="335"/>
      <c r="Q24" s="335"/>
      <c r="R24" s="335"/>
      <c r="S24" s="335"/>
      <c r="T24" s="335"/>
      <c r="U24" s="335"/>
      <c r="V24" s="335"/>
      <c r="W24" s="336"/>
    </row>
    <row r="25" spans="1:23" ht="16.899999999999999" customHeight="1">
      <c r="A25" s="20"/>
      <c r="C25" s="31" t="s">
        <v>136</v>
      </c>
      <c r="D25" s="61"/>
      <c r="E25" s="15" t="s">
        <v>137</v>
      </c>
      <c r="F25" s="13"/>
      <c r="G25" s="13"/>
      <c r="H25" s="13"/>
      <c r="I25" s="13"/>
      <c r="L25" s="335"/>
      <c r="M25" s="335"/>
      <c r="N25" s="335"/>
      <c r="O25" s="335"/>
      <c r="P25" s="335"/>
      <c r="Q25" s="335"/>
      <c r="R25" s="335"/>
      <c r="S25" s="335"/>
      <c r="T25" s="335"/>
      <c r="U25" s="335"/>
      <c r="V25" s="335"/>
      <c r="W25" s="336"/>
    </row>
    <row r="26" spans="1:23">
      <c r="A26" s="20"/>
      <c r="C26" s="31" t="s">
        <v>139</v>
      </c>
      <c r="D26" s="21">
        <f>IFERROR(ROUND(D24*D25,0),"")</f>
        <v>0</v>
      </c>
      <c r="E26" s="22" t="s">
        <v>140</v>
      </c>
      <c r="F26" s="13"/>
      <c r="G26" s="13"/>
      <c r="H26" s="13"/>
      <c r="I26" s="13"/>
      <c r="L26" s="32"/>
      <c r="M26" s="32"/>
      <c r="N26" s="32"/>
      <c r="O26" s="32"/>
      <c r="P26" s="32"/>
      <c r="Q26" s="32"/>
      <c r="R26" s="32"/>
      <c r="S26" s="32"/>
      <c r="T26" s="32"/>
      <c r="U26" s="32"/>
      <c r="V26" s="32"/>
      <c r="W26" s="33"/>
    </row>
    <row r="27" spans="1:23" ht="16.899999999999999" customHeight="1">
      <c r="A27" s="16"/>
      <c r="C27" s="31" t="s">
        <v>142</v>
      </c>
      <c r="D27" s="60"/>
      <c r="E27" s="15" t="s">
        <v>151</v>
      </c>
      <c r="F27" s="13"/>
      <c r="G27" s="13"/>
      <c r="H27" s="13"/>
      <c r="I27" s="13"/>
      <c r="L27" s="328" t="s">
        <v>152</v>
      </c>
      <c r="M27" s="328"/>
      <c r="N27" s="328"/>
      <c r="O27" s="328"/>
      <c r="P27" s="328"/>
      <c r="Q27" s="328"/>
      <c r="R27" s="328"/>
      <c r="S27" s="328"/>
      <c r="T27" s="328"/>
      <c r="U27" s="328"/>
      <c r="V27" s="337"/>
      <c r="W27" s="337"/>
    </row>
    <row r="28" spans="1:23">
      <c r="C28" s="31"/>
      <c r="D28" s="13"/>
      <c r="L28" s="328"/>
      <c r="M28" s="328"/>
      <c r="N28" s="328"/>
      <c r="O28" s="328"/>
      <c r="P28" s="328"/>
      <c r="Q28" s="328"/>
      <c r="R28" s="328"/>
      <c r="S28" s="328"/>
      <c r="T28" s="328"/>
      <c r="U28" s="328"/>
      <c r="V28" s="337"/>
      <c r="W28" s="337"/>
    </row>
    <row r="29" spans="1:23">
      <c r="A29" s="26" t="s">
        <v>153</v>
      </c>
      <c r="C29" s="31" t="s">
        <v>134</v>
      </c>
      <c r="D29" s="60"/>
      <c r="E29" s="15" t="s">
        <v>135</v>
      </c>
      <c r="F29" s="13"/>
      <c r="G29" s="13"/>
      <c r="H29" s="13"/>
      <c r="I29" s="13"/>
      <c r="L29" s="328"/>
      <c r="M29" s="328"/>
      <c r="N29" s="328"/>
      <c r="O29" s="328"/>
      <c r="P29" s="328"/>
      <c r="Q29" s="328"/>
      <c r="R29" s="328"/>
      <c r="S29" s="328"/>
      <c r="T29" s="328"/>
      <c r="U29" s="328"/>
      <c r="V29" s="337"/>
      <c r="W29" s="337"/>
    </row>
    <row r="30" spans="1:23">
      <c r="A30" s="20"/>
      <c r="C30" s="31" t="s">
        <v>136</v>
      </c>
      <c r="D30" s="61"/>
      <c r="E30" s="15" t="s">
        <v>137</v>
      </c>
      <c r="F30" s="13"/>
      <c r="G30" s="13"/>
      <c r="H30" s="13"/>
      <c r="I30" s="13"/>
      <c r="L30" s="328"/>
      <c r="M30" s="328"/>
      <c r="N30" s="328"/>
      <c r="O30" s="328"/>
      <c r="P30" s="328"/>
      <c r="Q30" s="328"/>
      <c r="R30" s="328"/>
      <c r="S30" s="328"/>
      <c r="T30" s="328"/>
      <c r="U30" s="328"/>
      <c r="V30" s="337"/>
      <c r="W30" s="337"/>
    </row>
    <row r="31" spans="1:23">
      <c r="A31" s="20"/>
      <c r="C31" s="31" t="s">
        <v>139</v>
      </c>
      <c r="D31" s="21">
        <f>IFERROR(ROUND(D29*D30,0),"")</f>
        <v>0</v>
      </c>
      <c r="E31" s="22" t="s">
        <v>140</v>
      </c>
      <c r="F31" s="13"/>
      <c r="G31" s="13"/>
      <c r="H31" s="13"/>
      <c r="I31" s="13"/>
      <c r="L31" s="328"/>
      <c r="M31" s="328"/>
      <c r="N31" s="328"/>
      <c r="O31" s="328"/>
      <c r="P31" s="328"/>
      <c r="Q31" s="328"/>
      <c r="R31" s="328"/>
      <c r="S31" s="328"/>
      <c r="T31" s="328"/>
      <c r="U31" s="328"/>
      <c r="V31" s="337"/>
      <c r="W31" s="337"/>
    </row>
    <row r="32" spans="1:23" ht="16.899999999999999" customHeight="1">
      <c r="A32" s="16"/>
      <c r="C32" s="31" t="s">
        <v>142</v>
      </c>
      <c r="D32" s="60"/>
      <c r="E32" s="15" t="s">
        <v>154</v>
      </c>
      <c r="F32" s="13"/>
      <c r="G32" s="13"/>
      <c r="H32" s="13"/>
      <c r="I32" s="13"/>
      <c r="L32" s="17"/>
      <c r="M32" s="39" t="s">
        <v>155</v>
      </c>
      <c r="N32" s="17"/>
      <c r="O32" s="17"/>
      <c r="P32" s="17"/>
      <c r="Q32" s="17"/>
      <c r="R32" s="17"/>
      <c r="S32" s="17"/>
      <c r="T32" s="17"/>
      <c r="U32" s="17"/>
    </row>
    <row r="33" spans="1:25" ht="16.899999999999999" customHeight="1">
      <c r="A33" s="16"/>
      <c r="C33" s="31"/>
      <c r="D33" s="62"/>
      <c r="E33" s="15"/>
      <c r="F33" s="13"/>
      <c r="G33" s="13"/>
      <c r="H33" s="13"/>
      <c r="I33" s="13"/>
      <c r="L33" s="17"/>
      <c r="M33" s="17"/>
      <c r="N33" s="17"/>
      <c r="O33" s="17"/>
      <c r="P33" s="17"/>
      <c r="Q33" s="17"/>
      <c r="R33" s="17"/>
      <c r="S33" s="17"/>
      <c r="T33" s="17"/>
      <c r="U33" s="17"/>
    </row>
    <row r="34" spans="1:25">
      <c r="A34" s="24" t="s">
        <v>156</v>
      </c>
      <c r="C34" s="31" t="s">
        <v>134</v>
      </c>
      <c r="D34" s="60"/>
      <c r="E34" s="15" t="s">
        <v>135</v>
      </c>
      <c r="F34" s="13"/>
      <c r="G34" s="13"/>
      <c r="H34" s="13"/>
      <c r="I34" s="13"/>
      <c r="L34" s="25"/>
      <c r="M34" s="25"/>
      <c r="N34" s="25"/>
      <c r="O34" s="25"/>
      <c r="P34" s="25"/>
      <c r="Q34" s="25"/>
      <c r="R34" s="25"/>
      <c r="S34" s="25"/>
      <c r="T34" s="25"/>
      <c r="U34" s="25"/>
    </row>
    <row r="35" spans="1:25">
      <c r="A35" s="20"/>
      <c r="C35" s="31" t="s">
        <v>136</v>
      </c>
      <c r="D35" s="61"/>
      <c r="E35" s="15" t="s">
        <v>137</v>
      </c>
      <c r="F35" s="13"/>
      <c r="G35" s="13"/>
      <c r="H35" s="13"/>
      <c r="I35" s="13"/>
      <c r="U35" s="19"/>
    </row>
    <row r="36" spans="1:25">
      <c r="A36" s="20"/>
      <c r="C36" s="31" t="s">
        <v>139</v>
      </c>
      <c r="D36" s="21">
        <f>IFERROR(ROUND(D34*D35,0),"")</f>
        <v>0</v>
      </c>
      <c r="E36" s="22" t="s">
        <v>140</v>
      </c>
      <c r="F36" s="13"/>
      <c r="G36" s="13"/>
      <c r="H36" s="13"/>
      <c r="I36" s="13"/>
      <c r="U36" s="27"/>
    </row>
    <row r="37" spans="1:25">
      <c r="A37" s="16"/>
      <c r="C37" s="31" t="s">
        <v>142</v>
      </c>
      <c r="D37" s="60"/>
      <c r="E37" s="15" t="s">
        <v>157</v>
      </c>
      <c r="F37" s="13"/>
      <c r="G37" s="13"/>
      <c r="H37" s="13"/>
      <c r="I37" s="13"/>
      <c r="U37" s="27"/>
    </row>
    <row r="38" spans="1:25">
      <c r="A38" s="16"/>
      <c r="C38" s="31"/>
      <c r="D38" s="62"/>
      <c r="E38" s="15"/>
      <c r="F38" s="13"/>
      <c r="G38" s="13"/>
      <c r="H38" s="13"/>
      <c r="I38" s="13"/>
      <c r="L38" s="17"/>
      <c r="M38" s="17"/>
      <c r="N38" s="17"/>
      <c r="O38" s="17"/>
      <c r="P38" s="17"/>
      <c r="Q38" s="17"/>
      <c r="R38" s="17"/>
      <c r="S38" s="17"/>
      <c r="T38" s="17"/>
      <c r="U38" s="17"/>
    </row>
    <row r="39" spans="1:25">
      <c r="A39" s="26" t="s">
        <v>158</v>
      </c>
      <c r="C39" s="31" t="s">
        <v>134</v>
      </c>
      <c r="D39" s="60"/>
      <c r="E39" s="15" t="s">
        <v>135</v>
      </c>
      <c r="F39" s="13"/>
      <c r="G39" s="13"/>
      <c r="H39" s="13"/>
      <c r="I39" s="13"/>
      <c r="U39" s="27"/>
      <c r="X39" s="378" t="s">
        <v>159</v>
      </c>
      <c r="Y39" s="378"/>
    </row>
    <row r="40" spans="1:25">
      <c r="A40" s="20"/>
      <c r="C40" s="31" t="s">
        <v>136</v>
      </c>
      <c r="D40" s="61"/>
      <c r="E40" s="15" t="s">
        <v>137</v>
      </c>
      <c r="F40" s="13"/>
      <c r="G40" s="13"/>
      <c r="H40" s="13"/>
      <c r="I40" s="13"/>
      <c r="U40" s="27"/>
    </row>
    <row r="41" spans="1:25">
      <c r="A41" s="20"/>
      <c r="C41" s="31" t="s">
        <v>139</v>
      </c>
      <c r="D41" s="21">
        <f>IFERROR(ROUND(D39*D40,0),"")</f>
        <v>0</v>
      </c>
      <c r="E41" s="22" t="s">
        <v>140</v>
      </c>
      <c r="F41" s="13"/>
      <c r="G41" s="13"/>
      <c r="H41" s="13"/>
      <c r="I41" s="13"/>
      <c r="L41" s="19"/>
      <c r="M41" s="19"/>
      <c r="N41" s="19"/>
      <c r="O41" s="19"/>
      <c r="P41" s="19"/>
      <c r="Q41" s="19"/>
      <c r="R41" s="19"/>
      <c r="S41" s="19"/>
      <c r="T41" s="19"/>
      <c r="U41" s="19"/>
      <c r="X41" s="379" t="s">
        <v>160</v>
      </c>
      <c r="Y41" s="379"/>
    </row>
    <row r="42" spans="1:25">
      <c r="A42" s="16"/>
      <c r="C42" s="31" t="s">
        <v>142</v>
      </c>
      <c r="D42" s="60"/>
      <c r="E42" s="15" t="s">
        <v>161</v>
      </c>
      <c r="F42" s="13"/>
      <c r="G42" s="13"/>
      <c r="H42" s="13"/>
      <c r="I42" s="13"/>
      <c r="U42" s="19"/>
    </row>
    <row r="43" spans="1:25">
      <c r="A43" s="16"/>
      <c r="C43" s="31"/>
      <c r="D43" s="62"/>
      <c r="E43" s="15"/>
      <c r="F43" s="13"/>
      <c r="G43" s="13"/>
      <c r="H43" s="13"/>
      <c r="I43" s="13"/>
      <c r="U43" s="19"/>
    </row>
    <row r="44" spans="1:25">
      <c r="A44" s="24" t="s">
        <v>162</v>
      </c>
      <c r="C44" s="31" t="s">
        <v>134</v>
      </c>
      <c r="D44" s="60"/>
      <c r="E44" s="15" t="s">
        <v>135</v>
      </c>
      <c r="F44" s="13"/>
      <c r="G44" s="13"/>
      <c r="H44" s="13"/>
      <c r="I44" s="13"/>
    </row>
    <row r="45" spans="1:25">
      <c r="A45" s="20"/>
      <c r="C45" s="31" t="s">
        <v>136</v>
      </c>
      <c r="D45" s="61"/>
      <c r="E45" s="15" t="s">
        <v>137</v>
      </c>
      <c r="F45" s="13"/>
      <c r="G45" s="13"/>
      <c r="H45" s="13"/>
      <c r="I45" s="13"/>
    </row>
    <row r="46" spans="1:25">
      <c r="A46" s="20"/>
      <c r="C46" s="31" t="s">
        <v>139</v>
      </c>
      <c r="D46" s="21">
        <f>IFERROR(ROUND(D44*D45,0),"")</f>
        <v>0</v>
      </c>
      <c r="E46" s="22" t="s">
        <v>140</v>
      </c>
      <c r="F46" s="13"/>
      <c r="G46" s="13"/>
      <c r="H46" s="13"/>
      <c r="I46" s="13"/>
    </row>
    <row r="47" spans="1:25">
      <c r="A47" s="16"/>
      <c r="C47" s="31" t="s">
        <v>142</v>
      </c>
      <c r="D47" s="60"/>
      <c r="E47" s="15" t="s">
        <v>163</v>
      </c>
      <c r="F47" s="13"/>
      <c r="G47" s="13"/>
      <c r="H47" s="13"/>
      <c r="I47" s="13"/>
    </row>
    <row r="48" spans="1:25">
      <c r="A48" s="16"/>
      <c r="C48" s="31"/>
      <c r="D48" s="62"/>
      <c r="E48" s="15"/>
      <c r="F48" s="13"/>
      <c r="G48" s="13"/>
      <c r="H48" s="13"/>
      <c r="I48" s="13"/>
    </row>
    <row r="49" spans="1:9">
      <c r="A49" s="26" t="s">
        <v>164</v>
      </c>
      <c r="C49" s="31" t="s">
        <v>134</v>
      </c>
      <c r="D49" s="60"/>
      <c r="E49" s="15" t="s">
        <v>135</v>
      </c>
      <c r="F49" s="13"/>
      <c r="G49" s="13"/>
      <c r="H49" s="13"/>
      <c r="I49" s="13"/>
    </row>
    <row r="50" spans="1:9">
      <c r="A50" s="20"/>
      <c r="C50" s="31" t="s">
        <v>136</v>
      </c>
      <c r="D50" s="61"/>
      <c r="E50" s="15" t="s">
        <v>137</v>
      </c>
      <c r="F50" s="13"/>
      <c r="G50" s="13"/>
      <c r="H50" s="13"/>
      <c r="I50" s="13"/>
    </row>
    <row r="51" spans="1:9">
      <c r="A51" s="20"/>
      <c r="C51" s="31" t="s">
        <v>139</v>
      </c>
      <c r="D51" s="21">
        <f>IFERROR(ROUND(D49*D50,0),"")</f>
        <v>0</v>
      </c>
      <c r="E51" s="22" t="s">
        <v>140</v>
      </c>
      <c r="F51" s="13"/>
      <c r="G51" s="13"/>
      <c r="H51" s="13"/>
      <c r="I51" s="13"/>
    </row>
    <row r="52" spans="1:9">
      <c r="A52" s="16"/>
      <c r="C52" s="31" t="s">
        <v>142</v>
      </c>
      <c r="D52" s="60"/>
      <c r="E52" s="15" t="s">
        <v>165</v>
      </c>
      <c r="F52" s="13"/>
      <c r="G52" s="13"/>
      <c r="H52" s="13"/>
      <c r="I52" s="13"/>
    </row>
    <row r="53" spans="1:9">
      <c r="A53" s="16"/>
      <c r="C53" s="31"/>
      <c r="D53" s="62"/>
      <c r="E53" s="15"/>
      <c r="F53" s="13"/>
      <c r="G53" s="13"/>
      <c r="H53" s="13"/>
      <c r="I53" s="13"/>
    </row>
    <row r="54" spans="1:9">
      <c r="A54" s="24" t="s">
        <v>166</v>
      </c>
      <c r="C54" s="31" t="s">
        <v>134</v>
      </c>
      <c r="D54" s="60"/>
      <c r="E54" s="15" t="s">
        <v>135</v>
      </c>
      <c r="F54" s="13"/>
      <c r="G54" s="13"/>
      <c r="H54" s="13"/>
      <c r="I54" s="13"/>
    </row>
    <row r="55" spans="1:9">
      <c r="A55" s="20"/>
      <c r="C55" s="31" t="s">
        <v>136</v>
      </c>
      <c r="D55" s="61"/>
      <c r="E55" s="15" t="s">
        <v>137</v>
      </c>
      <c r="F55" s="13"/>
      <c r="G55" s="13"/>
      <c r="H55" s="13"/>
      <c r="I55" s="13"/>
    </row>
    <row r="56" spans="1:9">
      <c r="A56" s="20"/>
      <c r="C56" s="31" t="s">
        <v>139</v>
      </c>
      <c r="D56" s="21">
        <f>IFERROR(ROUND(D54*D55,0),"")</f>
        <v>0</v>
      </c>
      <c r="E56" s="22" t="s">
        <v>140</v>
      </c>
      <c r="F56" s="13"/>
      <c r="G56" s="13"/>
      <c r="H56" s="13"/>
      <c r="I56" s="13"/>
    </row>
    <row r="57" spans="1:9">
      <c r="A57" s="16"/>
      <c r="C57" s="31" t="s">
        <v>142</v>
      </c>
      <c r="D57" s="60"/>
      <c r="E57" s="15" t="s">
        <v>167</v>
      </c>
      <c r="F57" s="13"/>
      <c r="G57" s="13"/>
      <c r="H57" s="13"/>
      <c r="I57" s="13"/>
    </row>
    <row r="58" spans="1:9">
      <c r="A58" s="16"/>
      <c r="C58" s="31"/>
      <c r="D58" s="62"/>
      <c r="E58" s="15"/>
      <c r="F58" s="13"/>
      <c r="G58" s="13"/>
      <c r="H58" s="13"/>
      <c r="I58" s="13"/>
    </row>
    <row r="59" spans="1:9">
      <c r="A59" s="26" t="s">
        <v>168</v>
      </c>
      <c r="C59" s="31" t="s">
        <v>134</v>
      </c>
      <c r="D59" s="60"/>
      <c r="E59" s="15" t="s">
        <v>135</v>
      </c>
      <c r="F59" s="13"/>
      <c r="G59" s="13"/>
      <c r="H59" s="13"/>
      <c r="I59" s="13"/>
    </row>
    <row r="60" spans="1:9">
      <c r="A60" s="20"/>
      <c r="C60" s="31" t="s">
        <v>136</v>
      </c>
      <c r="D60" s="61"/>
      <c r="E60" s="15" t="s">
        <v>137</v>
      </c>
      <c r="F60" s="13"/>
      <c r="G60" s="13"/>
      <c r="H60" s="13"/>
      <c r="I60" s="13"/>
    </row>
    <row r="61" spans="1:9">
      <c r="A61" s="20"/>
      <c r="C61" s="31" t="s">
        <v>139</v>
      </c>
      <c r="D61" s="21">
        <f>IFERROR(ROUND(D59*D60,0),"")</f>
        <v>0</v>
      </c>
      <c r="E61" s="22" t="s">
        <v>140</v>
      </c>
      <c r="F61" s="13"/>
      <c r="G61" s="13"/>
      <c r="H61" s="13"/>
      <c r="I61" s="13"/>
    </row>
    <row r="62" spans="1:9">
      <c r="A62" s="16"/>
      <c r="C62" s="31" t="s">
        <v>142</v>
      </c>
      <c r="D62" s="60"/>
      <c r="E62" s="15" t="s">
        <v>169</v>
      </c>
      <c r="F62" s="13"/>
      <c r="G62" s="13"/>
      <c r="H62" s="13"/>
      <c r="I62" s="13"/>
    </row>
    <row r="63" spans="1:9">
      <c r="A63" s="16"/>
      <c r="C63" s="31"/>
      <c r="D63" s="62"/>
      <c r="E63" s="15"/>
      <c r="F63" s="13"/>
      <c r="G63" s="13"/>
      <c r="H63" s="13"/>
      <c r="I63" s="13"/>
    </row>
    <row r="64" spans="1:9">
      <c r="A64" s="24" t="s">
        <v>170</v>
      </c>
      <c r="C64" s="31" t="s">
        <v>134</v>
      </c>
      <c r="D64" s="60"/>
      <c r="E64" s="15" t="s">
        <v>135</v>
      </c>
      <c r="F64" s="13"/>
      <c r="G64" s="13"/>
      <c r="H64" s="13"/>
      <c r="I64" s="13"/>
    </row>
    <row r="65" spans="1:9">
      <c r="A65" s="20"/>
      <c r="C65" s="31" t="s">
        <v>136</v>
      </c>
      <c r="D65" s="61"/>
      <c r="E65" s="15" t="s">
        <v>137</v>
      </c>
      <c r="F65" s="13"/>
      <c r="G65" s="13"/>
      <c r="H65" s="13"/>
      <c r="I65" s="13"/>
    </row>
    <row r="66" spans="1:9">
      <c r="A66" s="20"/>
      <c r="C66" s="31" t="s">
        <v>139</v>
      </c>
      <c r="D66" s="21">
        <f>IFERROR(ROUND(D64*D65,0),"")</f>
        <v>0</v>
      </c>
      <c r="E66" s="22" t="s">
        <v>140</v>
      </c>
      <c r="F66" s="13"/>
      <c r="G66" s="13"/>
      <c r="H66" s="13"/>
      <c r="I66" s="13"/>
    </row>
    <row r="67" spans="1:9">
      <c r="A67" s="16"/>
      <c r="C67" s="31" t="s">
        <v>142</v>
      </c>
      <c r="D67" s="60"/>
      <c r="E67" s="15" t="s">
        <v>171</v>
      </c>
      <c r="F67" s="13"/>
      <c r="G67" s="13"/>
      <c r="H67" s="13"/>
      <c r="I67" s="13"/>
    </row>
    <row r="68" spans="1:9">
      <c r="A68" s="16"/>
      <c r="C68" s="31"/>
      <c r="D68" s="62"/>
      <c r="E68" s="15"/>
      <c r="F68" s="13"/>
      <c r="G68" s="13"/>
      <c r="H68" s="13"/>
      <c r="I68" s="13"/>
    </row>
    <row r="69" spans="1:9">
      <c r="A69" s="26" t="s">
        <v>172</v>
      </c>
      <c r="C69" s="31" t="s">
        <v>134</v>
      </c>
      <c r="D69" s="60"/>
      <c r="E69" s="15" t="s">
        <v>135</v>
      </c>
      <c r="F69" s="13"/>
      <c r="G69" s="13"/>
      <c r="H69" s="13"/>
      <c r="I69" s="13"/>
    </row>
    <row r="70" spans="1:9">
      <c r="A70" s="20"/>
      <c r="C70" s="31" t="s">
        <v>136</v>
      </c>
      <c r="D70" s="61"/>
      <c r="E70" s="15" t="s">
        <v>137</v>
      </c>
      <c r="F70" s="13"/>
      <c r="G70" s="13"/>
      <c r="H70" s="13"/>
      <c r="I70" s="13"/>
    </row>
    <row r="71" spans="1:9">
      <c r="A71" s="20"/>
      <c r="C71" s="31" t="s">
        <v>139</v>
      </c>
      <c r="D71" s="21">
        <f>IFERROR(ROUND(D69*D70,0),"")</f>
        <v>0</v>
      </c>
      <c r="E71" s="22" t="s">
        <v>140</v>
      </c>
      <c r="F71" s="13"/>
      <c r="G71" s="13"/>
      <c r="H71" s="13"/>
      <c r="I71" s="13"/>
    </row>
    <row r="72" spans="1:9">
      <c r="A72" s="16"/>
      <c r="C72" s="31" t="s">
        <v>142</v>
      </c>
      <c r="D72" s="60"/>
      <c r="E72" s="15" t="s">
        <v>173</v>
      </c>
      <c r="F72" s="13"/>
      <c r="G72" s="13"/>
      <c r="H72" s="13"/>
      <c r="I72" s="13"/>
    </row>
    <row r="73" spans="1:9">
      <c r="A73" s="16"/>
      <c r="C73" s="31"/>
      <c r="D73" s="62"/>
      <c r="E73" s="15"/>
      <c r="F73" s="13"/>
      <c r="G73" s="13"/>
      <c r="H73" s="13"/>
      <c r="I73" s="13"/>
    </row>
    <row r="74" spans="1:9">
      <c r="A74" s="24" t="s">
        <v>174</v>
      </c>
      <c r="C74" s="31" t="s">
        <v>134</v>
      </c>
      <c r="D74" s="60"/>
      <c r="E74" s="15" t="s">
        <v>135</v>
      </c>
      <c r="F74" s="13"/>
      <c r="G74" s="13"/>
      <c r="H74" s="13"/>
      <c r="I74" s="13"/>
    </row>
    <row r="75" spans="1:9">
      <c r="A75" s="20"/>
      <c r="C75" s="31" t="s">
        <v>136</v>
      </c>
      <c r="D75" s="61"/>
      <c r="E75" s="15" t="s">
        <v>137</v>
      </c>
      <c r="F75" s="13"/>
      <c r="G75" s="13"/>
      <c r="H75" s="13"/>
      <c r="I75" s="13"/>
    </row>
    <row r="76" spans="1:9">
      <c r="A76" s="20"/>
      <c r="C76" s="31" t="s">
        <v>139</v>
      </c>
      <c r="D76" s="21">
        <f>IFERROR(ROUND(D74*D75,0),"")</f>
        <v>0</v>
      </c>
      <c r="E76" s="22" t="s">
        <v>140</v>
      </c>
      <c r="F76" s="13"/>
      <c r="G76" s="13"/>
      <c r="H76" s="13"/>
      <c r="I76" s="13"/>
    </row>
    <row r="77" spans="1:9">
      <c r="A77" s="16"/>
      <c r="C77" s="31" t="s">
        <v>142</v>
      </c>
      <c r="D77" s="60"/>
      <c r="E77" s="15" t="s">
        <v>175</v>
      </c>
      <c r="F77" s="13"/>
      <c r="G77" s="13"/>
      <c r="H77" s="13"/>
      <c r="I77" s="13"/>
    </row>
    <row r="78" spans="1:9">
      <c r="A78" s="16"/>
      <c r="C78" s="31"/>
      <c r="D78" s="62"/>
      <c r="E78" s="15"/>
      <c r="F78" s="13"/>
      <c r="G78" s="13"/>
      <c r="H78" s="13"/>
      <c r="I78" s="13"/>
    </row>
    <row r="79" spans="1:9">
      <c r="A79" s="26" t="s">
        <v>176</v>
      </c>
      <c r="C79" s="31" t="s">
        <v>134</v>
      </c>
      <c r="D79" s="60"/>
      <c r="E79" s="15" t="s">
        <v>135</v>
      </c>
      <c r="F79" s="13"/>
      <c r="G79" s="13"/>
      <c r="H79" s="13"/>
      <c r="I79" s="13"/>
    </row>
    <row r="80" spans="1:9">
      <c r="A80" s="20"/>
      <c r="C80" s="31" t="s">
        <v>136</v>
      </c>
      <c r="D80" s="61"/>
      <c r="E80" s="15" t="s">
        <v>137</v>
      </c>
      <c r="F80" s="13"/>
      <c r="G80" s="13"/>
      <c r="H80" s="13"/>
      <c r="I80" s="13"/>
    </row>
    <row r="81" spans="1:9">
      <c r="A81" s="20"/>
      <c r="C81" s="31" t="s">
        <v>139</v>
      </c>
      <c r="D81" s="21">
        <f>IFERROR(ROUND(D79*D80,0),"")</f>
        <v>0</v>
      </c>
      <c r="E81" s="22" t="s">
        <v>140</v>
      </c>
      <c r="F81" s="13"/>
      <c r="G81" s="13"/>
      <c r="H81" s="13"/>
      <c r="I81" s="13"/>
    </row>
    <row r="82" spans="1:9">
      <c r="A82" s="16"/>
      <c r="C82" s="31" t="s">
        <v>142</v>
      </c>
      <c r="D82" s="60"/>
      <c r="E82" s="15" t="s">
        <v>177</v>
      </c>
      <c r="F82" s="13"/>
      <c r="G82" s="13"/>
      <c r="H82" s="13"/>
      <c r="I82" s="13"/>
    </row>
    <row r="83" spans="1:9">
      <c r="A83" s="16"/>
      <c r="C83" s="31"/>
      <c r="D83" s="62"/>
      <c r="E83" s="15"/>
      <c r="F83" s="13"/>
      <c r="G83" s="13"/>
      <c r="H83" s="13"/>
      <c r="I83" s="13"/>
    </row>
    <row r="84" spans="1:9">
      <c r="A84" s="24" t="s">
        <v>178</v>
      </c>
      <c r="C84" s="31" t="s">
        <v>134</v>
      </c>
      <c r="D84" s="60"/>
      <c r="E84" s="15" t="s">
        <v>135</v>
      </c>
      <c r="F84" s="13"/>
      <c r="G84" s="13"/>
      <c r="H84" s="13"/>
      <c r="I84" s="13"/>
    </row>
    <row r="85" spans="1:9">
      <c r="A85" s="20"/>
      <c r="C85" s="31" t="s">
        <v>136</v>
      </c>
      <c r="D85" s="61"/>
      <c r="E85" s="15" t="s">
        <v>137</v>
      </c>
      <c r="F85" s="13"/>
      <c r="G85" s="13"/>
      <c r="H85" s="13"/>
      <c r="I85" s="13"/>
    </row>
    <row r="86" spans="1:9">
      <c r="A86" s="20"/>
      <c r="C86" s="31" t="s">
        <v>139</v>
      </c>
      <c r="D86" s="21">
        <f>IFERROR(ROUND(D84*D85,0),"")</f>
        <v>0</v>
      </c>
      <c r="E86" s="22" t="s">
        <v>140</v>
      </c>
      <c r="F86" s="13"/>
      <c r="G86" s="13"/>
      <c r="H86" s="13"/>
      <c r="I86" s="13"/>
    </row>
    <row r="87" spans="1:9">
      <c r="A87" s="16"/>
      <c r="C87" s="31" t="s">
        <v>142</v>
      </c>
      <c r="D87" s="60"/>
      <c r="E87" s="15" t="s">
        <v>179</v>
      </c>
      <c r="F87" s="13"/>
      <c r="G87" s="13"/>
      <c r="H87" s="13"/>
      <c r="I87" s="13"/>
    </row>
    <row r="88" spans="1:9">
      <c r="A88" s="16"/>
      <c r="C88" s="31"/>
      <c r="D88" s="62"/>
      <c r="E88" s="15"/>
      <c r="F88" s="13"/>
      <c r="G88" s="13"/>
      <c r="H88" s="13"/>
      <c r="I88" s="13"/>
    </row>
    <row r="89" spans="1:9">
      <c r="A89" s="26" t="s">
        <v>180</v>
      </c>
      <c r="C89" s="31" t="s">
        <v>134</v>
      </c>
      <c r="D89" s="60"/>
      <c r="E89" s="15" t="s">
        <v>135</v>
      </c>
      <c r="F89" s="13"/>
      <c r="G89" s="13"/>
      <c r="H89" s="13"/>
      <c r="I89" s="13"/>
    </row>
    <row r="90" spans="1:9">
      <c r="A90" s="20"/>
      <c r="C90" s="31" t="s">
        <v>136</v>
      </c>
      <c r="D90" s="61"/>
      <c r="E90" s="15" t="s">
        <v>137</v>
      </c>
      <c r="F90" s="13"/>
      <c r="G90" s="13"/>
      <c r="H90" s="13"/>
      <c r="I90" s="13"/>
    </row>
    <row r="91" spans="1:9">
      <c r="A91" s="20"/>
      <c r="C91" s="31" t="s">
        <v>139</v>
      </c>
      <c r="D91" s="21">
        <f>IFERROR(ROUND(D89*D90,0),"")</f>
        <v>0</v>
      </c>
      <c r="E91" s="22" t="s">
        <v>140</v>
      </c>
      <c r="F91" s="13"/>
      <c r="G91" s="13"/>
      <c r="H91" s="13"/>
      <c r="I91" s="13"/>
    </row>
    <row r="92" spans="1:9">
      <c r="A92" s="16"/>
      <c r="C92" s="31" t="s">
        <v>142</v>
      </c>
      <c r="D92" s="60"/>
      <c r="E92" s="15" t="s">
        <v>181</v>
      </c>
      <c r="F92" s="13"/>
      <c r="G92" s="13"/>
      <c r="H92" s="13"/>
      <c r="I92" s="13"/>
    </row>
    <row r="93" spans="1:9">
      <c r="A93" s="16"/>
      <c r="C93" s="31"/>
      <c r="D93" s="62"/>
      <c r="E93" s="15"/>
      <c r="F93" s="13"/>
      <c r="G93" s="13"/>
      <c r="H93" s="13"/>
      <c r="I93" s="13"/>
    </row>
    <row r="94" spans="1:9">
      <c r="A94" s="24" t="s">
        <v>182</v>
      </c>
      <c r="C94" s="31" t="s">
        <v>134</v>
      </c>
      <c r="D94" s="60"/>
      <c r="E94" s="15" t="s">
        <v>135</v>
      </c>
      <c r="F94" s="13"/>
      <c r="G94" s="13"/>
      <c r="H94" s="13"/>
      <c r="I94" s="13"/>
    </row>
    <row r="95" spans="1:9">
      <c r="A95" s="20"/>
      <c r="C95" s="31" t="s">
        <v>136</v>
      </c>
      <c r="D95" s="61"/>
      <c r="E95" s="15" t="s">
        <v>137</v>
      </c>
      <c r="F95" s="13"/>
      <c r="G95" s="13"/>
      <c r="H95" s="13"/>
      <c r="I95" s="13"/>
    </row>
    <row r="96" spans="1:9">
      <c r="A96" s="20"/>
      <c r="C96" s="31" t="s">
        <v>139</v>
      </c>
      <c r="D96" s="21">
        <f>IFERROR(ROUND(D94*D95,0),"")</f>
        <v>0</v>
      </c>
      <c r="E96" s="22" t="s">
        <v>140</v>
      </c>
      <c r="F96" s="13"/>
      <c r="G96" s="13"/>
      <c r="H96" s="13"/>
      <c r="I96" s="13"/>
    </row>
    <row r="97" spans="1:9">
      <c r="A97" s="16"/>
      <c r="C97" s="31" t="s">
        <v>142</v>
      </c>
      <c r="D97" s="60"/>
      <c r="E97" s="15" t="s">
        <v>183</v>
      </c>
      <c r="F97" s="13"/>
      <c r="G97" s="13"/>
      <c r="H97" s="13"/>
      <c r="I97" s="13"/>
    </row>
    <row r="98" spans="1:9">
      <c r="A98" s="16"/>
      <c r="C98" s="31"/>
      <c r="D98" s="62"/>
      <c r="E98" s="15"/>
      <c r="F98" s="13"/>
      <c r="G98" s="13"/>
      <c r="H98" s="13"/>
      <c r="I98" s="13"/>
    </row>
    <row r="99" spans="1:9">
      <c r="A99" s="26" t="s">
        <v>184</v>
      </c>
      <c r="C99" s="31" t="s">
        <v>134</v>
      </c>
      <c r="D99" s="60"/>
      <c r="E99" s="15" t="s">
        <v>135</v>
      </c>
      <c r="F99" s="13"/>
      <c r="G99" s="13"/>
      <c r="H99" s="13"/>
      <c r="I99" s="13"/>
    </row>
    <row r="100" spans="1:9">
      <c r="A100" s="20"/>
      <c r="C100" s="31" t="s">
        <v>136</v>
      </c>
      <c r="D100" s="61"/>
      <c r="E100" s="15" t="s">
        <v>137</v>
      </c>
      <c r="F100" s="13"/>
      <c r="G100" s="13"/>
      <c r="H100" s="13"/>
      <c r="I100" s="13"/>
    </row>
    <row r="101" spans="1:9">
      <c r="A101" s="20"/>
      <c r="C101" s="31" t="s">
        <v>139</v>
      </c>
      <c r="D101" s="21">
        <f>IFERROR(ROUND(D99*D100,0),"")</f>
        <v>0</v>
      </c>
      <c r="E101" s="22" t="s">
        <v>140</v>
      </c>
      <c r="F101" s="13"/>
      <c r="G101" s="13"/>
      <c r="H101" s="13"/>
      <c r="I101" s="13"/>
    </row>
    <row r="102" spans="1:9">
      <c r="A102" s="16"/>
      <c r="C102" s="31" t="s">
        <v>142</v>
      </c>
      <c r="D102" s="60"/>
      <c r="E102" s="15" t="s">
        <v>185</v>
      </c>
      <c r="F102" s="13"/>
      <c r="G102" s="13"/>
      <c r="H102" s="13"/>
      <c r="I102" s="13"/>
    </row>
    <row r="103" spans="1:9">
      <c r="A103" s="16"/>
      <c r="C103" s="31"/>
      <c r="D103" s="62"/>
      <c r="E103" s="15"/>
      <c r="F103" s="13"/>
      <c r="G103" s="13"/>
      <c r="H103" s="13"/>
      <c r="I103" s="13"/>
    </row>
    <row r="104" spans="1:9">
      <c r="A104" s="24" t="s">
        <v>186</v>
      </c>
      <c r="C104" s="31" t="s">
        <v>134</v>
      </c>
      <c r="D104" s="60"/>
      <c r="E104" s="15" t="s">
        <v>135</v>
      </c>
      <c r="F104" s="13"/>
      <c r="G104" s="13"/>
      <c r="H104" s="13"/>
      <c r="I104" s="13"/>
    </row>
    <row r="105" spans="1:9">
      <c r="A105" s="20"/>
      <c r="C105" s="31" t="s">
        <v>136</v>
      </c>
      <c r="D105" s="61"/>
      <c r="E105" s="15" t="s">
        <v>137</v>
      </c>
      <c r="F105" s="13"/>
      <c r="G105" s="13"/>
      <c r="H105" s="13"/>
      <c r="I105" s="13"/>
    </row>
    <row r="106" spans="1:9">
      <c r="A106" s="20"/>
      <c r="C106" s="31" t="s">
        <v>139</v>
      </c>
      <c r="D106" s="21">
        <f>IFERROR(ROUND(D104*D105,0),"")</f>
        <v>0</v>
      </c>
      <c r="E106" s="22" t="s">
        <v>140</v>
      </c>
      <c r="F106" s="13"/>
      <c r="G106" s="13"/>
      <c r="H106" s="13"/>
      <c r="I106" s="13"/>
    </row>
    <row r="107" spans="1:9">
      <c r="A107" s="16"/>
      <c r="C107" s="31" t="s">
        <v>142</v>
      </c>
      <c r="D107" s="60"/>
      <c r="E107" s="15" t="s">
        <v>187</v>
      </c>
      <c r="F107" s="13"/>
      <c r="G107" s="13"/>
      <c r="H107" s="13"/>
      <c r="I107" s="13"/>
    </row>
    <row r="108" spans="1:9">
      <c r="A108" s="16"/>
      <c r="C108" s="31"/>
      <c r="D108" s="62"/>
      <c r="E108" s="15"/>
      <c r="F108" s="13"/>
      <c r="G108" s="13"/>
      <c r="H108" s="13"/>
      <c r="I108" s="13"/>
    </row>
    <row r="109" spans="1:9">
      <c r="A109" s="26" t="s">
        <v>188</v>
      </c>
      <c r="C109" s="31" t="s">
        <v>134</v>
      </c>
      <c r="D109" s="60"/>
      <c r="E109" s="15" t="s">
        <v>135</v>
      </c>
      <c r="F109" s="13"/>
      <c r="G109" s="13"/>
      <c r="H109" s="13"/>
      <c r="I109" s="13"/>
    </row>
    <row r="110" spans="1:9">
      <c r="A110" s="20"/>
      <c r="C110" s="31" t="s">
        <v>136</v>
      </c>
      <c r="D110" s="61"/>
      <c r="E110" s="15" t="s">
        <v>137</v>
      </c>
      <c r="F110" s="13"/>
      <c r="G110" s="13"/>
      <c r="H110" s="13"/>
      <c r="I110" s="13"/>
    </row>
    <row r="111" spans="1:9">
      <c r="A111" s="20"/>
      <c r="C111" s="31" t="s">
        <v>139</v>
      </c>
      <c r="D111" s="21">
        <f>IFERROR(ROUND(D109*D110,0),"")</f>
        <v>0</v>
      </c>
      <c r="E111" s="22" t="s">
        <v>140</v>
      </c>
      <c r="F111" s="13"/>
      <c r="G111" s="13"/>
      <c r="H111" s="13"/>
      <c r="I111" s="13"/>
    </row>
    <row r="112" spans="1:9">
      <c r="A112" s="16"/>
      <c r="C112" s="31" t="s">
        <v>142</v>
      </c>
      <c r="D112" s="60"/>
      <c r="E112" s="15" t="s">
        <v>189</v>
      </c>
      <c r="F112" s="13"/>
      <c r="G112" s="13"/>
      <c r="H112" s="13"/>
      <c r="I112" s="13"/>
    </row>
    <row r="113" spans="1:9">
      <c r="A113" s="16"/>
      <c r="C113" s="31"/>
      <c r="D113" s="62"/>
      <c r="E113" s="15"/>
      <c r="F113" s="13"/>
      <c r="G113" s="13"/>
      <c r="H113" s="13"/>
      <c r="I113" s="13"/>
    </row>
    <row r="114" spans="1:9">
      <c r="A114" s="24" t="s">
        <v>190</v>
      </c>
      <c r="C114" s="31" t="s">
        <v>134</v>
      </c>
      <c r="D114" s="60"/>
      <c r="E114" s="15" t="s">
        <v>135</v>
      </c>
      <c r="F114" s="13"/>
      <c r="G114" s="13"/>
      <c r="H114" s="13"/>
      <c r="I114" s="13"/>
    </row>
    <row r="115" spans="1:9">
      <c r="A115" s="20"/>
      <c r="C115" s="31" t="s">
        <v>136</v>
      </c>
      <c r="D115" s="61"/>
      <c r="E115" s="15" t="s">
        <v>137</v>
      </c>
      <c r="F115" s="13"/>
      <c r="G115" s="13"/>
      <c r="H115" s="13"/>
      <c r="I115" s="13"/>
    </row>
    <row r="116" spans="1:9">
      <c r="A116" s="20"/>
      <c r="C116" s="31" t="s">
        <v>139</v>
      </c>
      <c r="D116" s="21">
        <f>IFERROR(ROUND(D114*D115,0),"")</f>
        <v>0</v>
      </c>
      <c r="E116" s="22" t="s">
        <v>140</v>
      </c>
      <c r="F116" s="13"/>
      <c r="G116" s="13"/>
      <c r="H116" s="13"/>
      <c r="I116" s="13"/>
    </row>
    <row r="117" spans="1:9">
      <c r="A117" s="16"/>
      <c r="C117" s="31" t="s">
        <v>142</v>
      </c>
      <c r="D117" s="60"/>
      <c r="E117" s="15" t="s">
        <v>191</v>
      </c>
      <c r="F117" s="13"/>
      <c r="G117" s="13"/>
      <c r="H117" s="13"/>
      <c r="I117" s="13"/>
    </row>
    <row r="118" spans="1:9">
      <c r="A118" s="16"/>
      <c r="C118" s="31"/>
      <c r="D118" s="62"/>
      <c r="E118" s="15"/>
      <c r="F118" s="13"/>
      <c r="G118" s="13"/>
      <c r="H118" s="13"/>
      <c r="I118" s="13"/>
    </row>
    <row r="119" spans="1:9">
      <c r="A119" s="26" t="s">
        <v>192</v>
      </c>
      <c r="C119" s="31" t="s">
        <v>134</v>
      </c>
      <c r="D119" s="60"/>
      <c r="E119" s="15" t="s">
        <v>135</v>
      </c>
      <c r="F119" s="13"/>
      <c r="G119" s="13"/>
      <c r="H119" s="13"/>
      <c r="I119" s="13"/>
    </row>
    <row r="120" spans="1:9">
      <c r="A120" s="20"/>
      <c r="C120" s="31" t="s">
        <v>136</v>
      </c>
      <c r="D120" s="61"/>
      <c r="E120" s="15" t="s">
        <v>137</v>
      </c>
      <c r="F120" s="13"/>
      <c r="G120" s="13"/>
      <c r="H120" s="13"/>
      <c r="I120" s="13"/>
    </row>
    <row r="121" spans="1:9">
      <c r="A121" s="20"/>
      <c r="C121" s="31" t="s">
        <v>139</v>
      </c>
      <c r="D121" s="21">
        <f>IFERROR(ROUND(D119*D120,0),"")</f>
        <v>0</v>
      </c>
      <c r="E121" s="22" t="s">
        <v>140</v>
      </c>
      <c r="F121" s="13"/>
      <c r="G121" s="13"/>
      <c r="H121" s="13"/>
      <c r="I121" s="13"/>
    </row>
    <row r="122" spans="1:9">
      <c r="A122" s="16"/>
      <c r="C122" s="31" t="s">
        <v>142</v>
      </c>
      <c r="D122" s="60"/>
      <c r="E122" s="15" t="s">
        <v>193</v>
      </c>
      <c r="F122" s="13"/>
      <c r="G122" s="13"/>
      <c r="H122" s="13"/>
      <c r="I122" s="13"/>
    </row>
    <row r="123" spans="1:9">
      <c r="A123" s="16"/>
      <c r="C123" s="31"/>
      <c r="D123" s="62"/>
      <c r="E123" s="15"/>
      <c r="F123" s="13"/>
      <c r="G123" s="13"/>
      <c r="H123" s="13"/>
      <c r="I123" s="13"/>
    </row>
    <row r="124" spans="1:9">
      <c r="A124" s="24" t="s">
        <v>194</v>
      </c>
      <c r="C124" s="31" t="s">
        <v>134</v>
      </c>
      <c r="D124" s="60"/>
      <c r="E124" s="15" t="s">
        <v>135</v>
      </c>
      <c r="F124" s="13"/>
      <c r="G124" s="13"/>
      <c r="H124" s="13"/>
      <c r="I124" s="13"/>
    </row>
    <row r="125" spans="1:9">
      <c r="A125" s="20"/>
      <c r="C125" s="31" t="s">
        <v>136</v>
      </c>
      <c r="D125" s="61"/>
      <c r="E125" s="15" t="s">
        <v>137</v>
      </c>
      <c r="F125" s="13"/>
      <c r="G125" s="13"/>
      <c r="H125" s="13"/>
      <c r="I125" s="13"/>
    </row>
    <row r="126" spans="1:9">
      <c r="A126" s="20"/>
      <c r="C126" s="31" t="s">
        <v>139</v>
      </c>
      <c r="D126" s="21">
        <f>IFERROR(ROUND(D124*D125,0),"")</f>
        <v>0</v>
      </c>
      <c r="E126" s="22" t="s">
        <v>140</v>
      </c>
      <c r="F126" s="13"/>
      <c r="G126" s="13"/>
      <c r="H126" s="13"/>
      <c r="I126" s="13"/>
    </row>
    <row r="127" spans="1:9">
      <c r="A127" s="16"/>
      <c r="C127" s="31" t="s">
        <v>142</v>
      </c>
      <c r="D127" s="60"/>
      <c r="E127" s="15" t="s">
        <v>195</v>
      </c>
      <c r="F127" s="13"/>
      <c r="G127" s="13"/>
      <c r="H127" s="13"/>
      <c r="I127" s="13"/>
    </row>
    <row r="128" spans="1:9">
      <c r="A128" s="16"/>
      <c r="C128" s="31"/>
      <c r="D128" s="62"/>
      <c r="E128" s="15"/>
      <c r="F128" s="13"/>
      <c r="G128" s="13"/>
      <c r="H128" s="13"/>
      <c r="I128" s="13"/>
    </row>
    <row r="129" spans="1:20">
      <c r="A129" s="26" t="s">
        <v>196</v>
      </c>
      <c r="C129" s="31" t="s">
        <v>134</v>
      </c>
      <c r="D129" s="60"/>
      <c r="E129" s="15" t="s">
        <v>135</v>
      </c>
      <c r="F129" s="13"/>
      <c r="G129" s="13"/>
      <c r="H129" s="13"/>
      <c r="I129" s="13"/>
    </row>
    <row r="130" spans="1:20">
      <c r="A130" s="20"/>
      <c r="C130" s="31" t="s">
        <v>136</v>
      </c>
      <c r="D130" s="61"/>
      <c r="E130" s="15" t="s">
        <v>137</v>
      </c>
      <c r="F130" s="13"/>
      <c r="G130" s="13"/>
      <c r="H130" s="13"/>
      <c r="I130" s="13"/>
    </row>
    <row r="131" spans="1:20">
      <c r="A131" s="20"/>
      <c r="C131" s="31" t="s">
        <v>139</v>
      </c>
      <c r="D131" s="21">
        <f>IFERROR(ROUND(D129*D130,0),"")</f>
        <v>0</v>
      </c>
      <c r="E131" s="22" t="s">
        <v>140</v>
      </c>
      <c r="F131" s="13"/>
      <c r="G131" s="13"/>
      <c r="H131" s="13"/>
      <c r="I131" s="13"/>
    </row>
    <row r="132" spans="1:20">
      <c r="A132" s="16"/>
      <c r="C132" s="31" t="s">
        <v>142</v>
      </c>
      <c r="D132" s="60"/>
      <c r="E132" s="15" t="s">
        <v>197</v>
      </c>
      <c r="F132" s="13"/>
      <c r="G132" s="13"/>
      <c r="H132" s="13"/>
      <c r="I132" s="13"/>
    </row>
    <row r="133" spans="1:20">
      <c r="C133" s="31"/>
      <c r="D133" s="13"/>
      <c r="N133" s="47" t="s">
        <v>198</v>
      </c>
    </row>
    <row r="134" spans="1:20" ht="16.899999999999999" customHeight="1">
      <c r="A134" s="14"/>
      <c r="B134" s="14"/>
      <c r="C134" s="14"/>
      <c r="D134" s="14"/>
      <c r="E134" s="14"/>
      <c r="F134" s="14"/>
      <c r="G134" s="14"/>
      <c r="H134" s="14"/>
      <c r="I134" s="14"/>
      <c r="J134" s="14"/>
      <c r="K134" s="14"/>
      <c r="N134" s="329" t="s">
        <v>199</v>
      </c>
      <c r="O134" s="330"/>
      <c r="P134" s="330"/>
      <c r="Q134" s="330"/>
      <c r="R134" s="330"/>
      <c r="S134" s="331"/>
    </row>
    <row r="135" spans="1:20">
      <c r="A135" s="34" t="s">
        <v>200</v>
      </c>
      <c r="B135" s="35"/>
      <c r="C135" s="35"/>
      <c r="D135" s="35"/>
      <c r="E135" s="35"/>
      <c r="F135" s="35"/>
      <c r="G135" s="35"/>
      <c r="H135" s="35"/>
      <c r="I135" s="35"/>
      <c r="J135" s="35"/>
      <c r="K135" s="36"/>
      <c r="N135" s="332"/>
      <c r="O135" s="333"/>
      <c r="P135" s="333"/>
      <c r="Q135" s="333"/>
      <c r="R135" s="333"/>
      <c r="S135" s="334"/>
    </row>
    <row r="136" spans="1:20">
      <c r="A136" s="319"/>
      <c r="B136" s="320"/>
      <c r="C136" s="320"/>
      <c r="D136" s="320"/>
      <c r="E136" s="320"/>
      <c r="F136" s="320"/>
      <c r="G136" s="320"/>
      <c r="H136" s="320"/>
      <c r="I136" s="320"/>
      <c r="J136" s="320"/>
      <c r="K136" s="321"/>
      <c r="N136" s="48" t="s">
        <v>201</v>
      </c>
      <c r="O136" s="49"/>
      <c r="P136" s="49"/>
      <c r="Q136" s="49"/>
      <c r="R136" s="49"/>
      <c r="S136" s="55">
        <v>0.75</v>
      </c>
    </row>
    <row r="137" spans="1:20">
      <c r="A137" s="319"/>
      <c r="B137" s="320"/>
      <c r="C137" s="320"/>
      <c r="D137" s="320"/>
      <c r="E137" s="320"/>
      <c r="F137" s="320"/>
      <c r="G137" s="320"/>
      <c r="H137" s="320"/>
      <c r="I137" s="320"/>
      <c r="J137" s="320"/>
      <c r="K137" s="321"/>
      <c r="L137" s="248"/>
      <c r="N137" s="50" t="s">
        <v>202</v>
      </c>
      <c r="O137" s="51"/>
      <c r="P137" s="51"/>
      <c r="Q137" s="51"/>
      <c r="R137" s="51"/>
      <c r="S137" s="56">
        <v>0.64</v>
      </c>
    </row>
    <row r="138" spans="1:20">
      <c r="A138" s="319"/>
      <c r="B138" s="320"/>
      <c r="C138" s="320"/>
      <c r="D138" s="320"/>
      <c r="E138" s="320"/>
      <c r="F138" s="320"/>
      <c r="G138" s="320"/>
      <c r="H138" s="320"/>
      <c r="I138" s="320"/>
      <c r="J138" s="320"/>
      <c r="K138" s="321"/>
      <c r="N138" s="50" t="s">
        <v>203</v>
      </c>
      <c r="O138" s="51"/>
      <c r="P138" s="52"/>
      <c r="Q138" s="52"/>
      <c r="R138" s="51"/>
      <c r="S138" s="56">
        <v>0.79</v>
      </c>
    </row>
    <row r="139" spans="1:20">
      <c r="A139" s="319"/>
      <c r="B139" s="320"/>
      <c r="C139" s="320"/>
      <c r="D139" s="320"/>
      <c r="E139" s="320"/>
      <c r="F139" s="320"/>
      <c r="G139" s="320"/>
      <c r="H139" s="320"/>
      <c r="I139" s="320"/>
      <c r="J139" s="320"/>
      <c r="K139" s="321"/>
      <c r="N139" s="50" t="s">
        <v>204</v>
      </c>
      <c r="O139" s="51"/>
      <c r="P139" s="52"/>
      <c r="Q139" s="52"/>
      <c r="R139" s="51"/>
      <c r="S139" s="56">
        <v>0.8</v>
      </c>
    </row>
    <row r="140" spans="1:20">
      <c r="A140" s="319"/>
      <c r="B140" s="320"/>
      <c r="C140" s="320"/>
      <c r="D140" s="320"/>
      <c r="E140" s="320"/>
      <c r="F140" s="320"/>
      <c r="G140" s="320"/>
      <c r="H140" s="320"/>
      <c r="I140" s="320"/>
      <c r="J140" s="320"/>
      <c r="K140" s="321"/>
      <c r="N140" s="50" t="s">
        <v>205</v>
      </c>
      <c r="O140" s="51"/>
      <c r="P140" s="51"/>
      <c r="Q140" s="51"/>
      <c r="R140" s="51"/>
      <c r="S140" s="56">
        <v>0.76</v>
      </c>
    </row>
    <row r="141" spans="1:20">
      <c r="A141" s="319"/>
      <c r="B141" s="320"/>
      <c r="C141" s="320"/>
      <c r="D141" s="320"/>
      <c r="E141" s="320"/>
      <c r="F141" s="320"/>
      <c r="G141" s="320"/>
      <c r="H141" s="320"/>
      <c r="I141" s="320"/>
      <c r="J141" s="320"/>
      <c r="K141" s="321"/>
      <c r="N141" s="50" t="s">
        <v>206</v>
      </c>
      <c r="O141" s="51"/>
      <c r="P141" s="51"/>
      <c r="Q141" s="51"/>
      <c r="R141" s="51"/>
      <c r="S141" s="56">
        <v>0.71</v>
      </c>
    </row>
    <row r="142" spans="1:20">
      <c r="A142" s="319"/>
      <c r="B142" s="320"/>
      <c r="C142" s="320"/>
      <c r="D142" s="320"/>
      <c r="E142" s="320"/>
      <c r="F142" s="320"/>
      <c r="G142" s="320"/>
      <c r="H142" s="320"/>
      <c r="I142" s="320"/>
      <c r="J142" s="320"/>
      <c r="K142" s="321"/>
      <c r="N142" s="50" t="s">
        <v>207</v>
      </c>
      <c r="O142" s="51"/>
      <c r="P142" s="51"/>
      <c r="Q142" s="51"/>
      <c r="R142" s="51"/>
      <c r="S142" s="56">
        <v>0.53</v>
      </c>
      <c r="T142" s="17"/>
    </row>
    <row r="143" spans="1:20">
      <c r="A143" s="319"/>
      <c r="B143" s="320"/>
      <c r="C143" s="320"/>
      <c r="D143" s="320"/>
      <c r="E143" s="320"/>
      <c r="F143" s="320"/>
      <c r="G143" s="320"/>
      <c r="H143" s="320"/>
      <c r="I143" s="320"/>
      <c r="J143" s="320"/>
      <c r="K143" s="321"/>
      <c r="N143" s="50" t="s">
        <v>208</v>
      </c>
      <c r="O143" s="51"/>
      <c r="P143" s="51"/>
      <c r="Q143" s="51"/>
      <c r="R143" s="51"/>
      <c r="S143" s="56">
        <v>0.72</v>
      </c>
      <c r="T143" s="17"/>
    </row>
    <row r="144" spans="1:20">
      <c r="A144" s="319"/>
      <c r="B144" s="320"/>
      <c r="C144" s="320"/>
      <c r="D144" s="320"/>
      <c r="E144" s="320"/>
      <c r="F144" s="320"/>
      <c r="G144" s="320"/>
      <c r="H144" s="320"/>
      <c r="I144" s="320"/>
      <c r="J144" s="320"/>
      <c r="K144" s="321"/>
      <c r="M144" s="17"/>
      <c r="N144" s="50" t="s">
        <v>209</v>
      </c>
      <c r="O144" s="51"/>
      <c r="P144" s="51"/>
      <c r="Q144" s="51"/>
      <c r="R144" s="51"/>
      <c r="S144" s="56">
        <v>0.56000000000000005</v>
      </c>
    </row>
    <row r="145" spans="1:19">
      <c r="A145" s="319"/>
      <c r="B145" s="320"/>
      <c r="C145" s="320"/>
      <c r="D145" s="320"/>
      <c r="E145" s="320"/>
      <c r="F145" s="320"/>
      <c r="G145" s="320"/>
      <c r="H145" s="320"/>
      <c r="I145" s="320"/>
      <c r="J145" s="320"/>
      <c r="K145" s="321"/>
      <c r="M145" s="17"/>
      <c r="N145" s="50" t="s">
        <v>210</v>
      </c>
      <c r="O145" s="51"/>
      <c r="P145" s="51"/>
      <c r="Q145" s="51"/>
      <c r="R145" s="51"/>
      <c r="S145" s="57">
        <v>0.76</v>
      </c>
    </row>
    <row r="146" spans="1:19">
      <c r="A146" s="319"/>
      <c r="B146" s="320"/>
      <c r="C146" s="320"/>
      <c r="D146" s="320"/>
      <c r="E146" s="320"/>
      <c r="F146" s="320"/>
      <c r="G146" s="320"/>
      <c r="H146" s="320"/>
      <c r="I146" s="320"/>
      <c r="J146" s="320"/>
      <c r="K146" s="321"/>
      <c r="N146" s="50" t="s">
        <v>211</v>
      </c>
      <c r="O146" s="51"/>
      <c r="P146" s="51"/>
      <c r="Q146" s="51"/>
      <c r="R146" s="51"/>
      <c r="S146" s="56">
        <v>0.81</v>
      </c>
    </row>
    <row r="147" spans="1:19">
      <c r="A147" s="319"/>
      <c r="B147" s="320"/>
      <c r="C147" s="320"/>
      <c r="D147" s="320"/>
      <c r="E147" s="320"/>
      <c r="F147" s="320"/>
      <c r="G147" s="320"/>
      <c r="H147" s="320"/>
      <c r="I147" s="320"/>
      <c r="J147" s="320"/>
      <c r="K147" s="321"/>
      <c r="N147" s="50" t="s">
        <v>212</v>
      </c>
      <c r="O147" s="51"/>
      <c r="P147" s="51"/>
      <c r="Q147" s="51"/>
      <c r="R147" s="51"/>
      <c r="S147" s="56">
        <v>0.96</v>
      </c>
    </row>
    <row r="148" spans="1:19">
      <c r="A148" s="319"/>
      <c r="B148" s="320"/>
      <c r="C148" s="320"/>
      <c r="D148" s="320"/>
      <c r="E148" s="320"/>
      <c r="F148" s="320"/>
      <c r="G148" s="320"/>
      <c r="H148" s="320"/>
      <c r="I148" s="320"/>
      <c r="J148" s="320"/>
      <c r="K148" s="321"/>
      <c r="N148" s="50" t="s">
        <v>213</v>
      </c>
      <c r="O148" s="51"/>
      <c r="P148" s="51"/>
      <c r="Q148" s="51"/>
      <c r="R148" s="51"/>
      <c r="S148" s="56">
        <v>0.56000000000000005</v>
      </c>
    </row>
    <row r="149" spans="1:19">
      <c r="A149" s="14"/>
      <c r="B149" s="14"/>
      <c r="C149" s="14"/>
      <c r="D149" s="14"/>
      <c r="E149" s="14"/>
      <c r="F149" s="14"/>
      <c r="G149" s="14"/>
      <c r="H149" s="14"/>
      <c r="I149" s="14"/>
      <c r="J149" s="14"/>
      <c r="K149" s="14"/>
      <c r="N149" s="50" t="s">
        <v>214</v>
      </c>
      <c r="O149" s="51"/>
      <c r="P149" s="51"/>
      <c r="Q149" s="51"/>
      <c r="R149" s="51"/>
      <c r="S149" s="56">
        <v>0.83</v>
      </c>
    </row>
    <row r="150" spans="1:19">
      <c r="A150" s="34" t="s">
        <v>215</v>
      </c>
      <c r="B150" s="35"/>
      <c r="C150" s="35"/>
      <c r="D150" s="35"/>
      <c r="E150" s="35"/>
      <c r="F150" s="35"/>
      <c r="G150" s="35"/>
      <c r="H150" s="35"/>
      <c r="I150" s="35"/>
      <c r="J150" s="35"/>
      <c r="K150" s="36"/>
      <c r="N150" s="50" t="s">
        <v>216</v>
      </c>
      <c r="O150" s="51"/>
      <c r="P150" s="51"/>
      <c r="Q150" s="51"/>
      <c r="R150" s="51"/>
      <c r="S150" s="56">
        <v>0.82</v>
      </c>
    </row>
    <row r="151" spans="1:19">
      <c r="A151" s="319"/>
      <c r="B151" s="320"/>
      <c r="C151" s="320"/>
      <c r="D151" s="320"/>
      <c r="E151" s="320"/>
      <c r="F151" s="320"/>
      <c r="G151" s="320"/>
      <c r="H151" s="320"/>
      <c r="I151" s="320"/>
      <c r="J151" s="320"/>
      <c r="K151" s="321"/>
      <c r="N151" s="50" t="s">
        <v>217</v>
      </c>
      <c r="O151" s="51"/>
      <c r="P151" s="51"/>
      <c r="Q151" s="51"/>
      <c r="R151" s="51"/>
      <c r="S151" s="56">
        <v>0.44</v>
      </c>
    </row>
    <row r="152" spans="1:19">
      <c r="A152" s="319"/>
      <c r="B152" s="320"/>
      <c r="C152" s="320"/>
      <c r="D152" s="320"/>
      <c r="E152" s="320"/>
      <c r="F152" s="320"/>
      <c r="G152" s="320"/>
      <c r="H152" s="320"/>
      <c r="I152" s="320"/>
      <c r="J152" s="320"/>
      <c r="K152" s="321"/>
      <c r="N152" s="50" t="s">
        <v>218</v>
      </c>
      <c r="O152" s="51"/>
      <c r="P152" s="51"/>
      <c r="Q152" s="51"/>
      <c r="R152" s="51"/>
      <c r="S152" s="56">
        <v>0.45</v>
      </c>
    </row>
    <row r="153" spans="1:19">
      <c r="A153" s="319"/>
      <c r="B153" s="320"/>
      <c r="C153" s="320"/>
      <c r="D153" s="320"/>
      <c r="E153" s="320"/>
      <c r="F153" s="320"/>
      <c r="G153" s="320"/>
      <c r="H153" s="320"/>
      <c r="I153" s="320"/>
      <c r="J153" s="320"/>
      <c r="K153" s="321"/>
      <c r="N153" s="50" t="s">
        <v>219</v>
      </c>
      <c r="O153" s="51"/>
      <c r="P153" s="51"/>
      <c r="Q153" s="51"/>
      <c r="R153" s="51"/>
      <c r="S153" s="56">
        <v>0.55000000000000004</v>
      </c>
    </row>
    <row r="154" spans="1:19">
      <c r="A154" s="319"/>
      <c r="B154" s="320"/>
      <c r="C154" s="320"/>
      <c r="D154" s="320"/>
      <c r="E154" s="320"/>
      <c r="F154" s="320"/>
      <c r="G154" s="320"/>
      <c r="H154" s="320"/>
      <c r="I154" s="320"/>
      <c r="J154" s="320"/>
      <c r="K154" s="321"/>
      <c r="N154" s="50" t="s">
        <v>220</v>
      </c>
      <c r="O154" s="51"/>
      <c r="P154" s="51"/>
      <c r="Q154" s="51"/>
      <c r="R154" s="51"/>
      <c r="S154" s="56">
        <v>0.64</v>
      </c>
    </row>
    <row r="155" spans="1:19">
      <c r="A155" s="319"/>
      <c r="B155" s="320"/>
      <c r="C155" s="320"/>
      <c r="D155" s="320"/>
      <c r="E155" s="320"/>
      <c r="F155" s="320"/>
      <c r="G155" s="320"/>
      <c r="H155" s="320"/>
      <c r="I155" s="320"/>
      <c r="J155" s="320"/>
      <c r="K155" s="321"/>
      <c r="N155" s="50" t="s">
        <v>221</v>
      </c>
      <c r="O155" s="51"/>
      <c r="P155" s="51"/>
      <c r="Q155" s="51"/>
      <c r="R155" s="51"/>
      <c r="S155" s="56">
        <v>0.18</v>
      </c>
    </row>
    <row r="156" spans="1:19">
      <c r="A156" s="319"/>
      <c r="B156" s="320"/>
      <c r="C156" s="320"/>
      <c r="D156" s="320"/>
      <c r="E156" s="320"/>
      <c r="F156" s="320"/>
      <c r="G156" s="320"/>
      <c r="H156" s="320"/>
      <c r="I156" s="320"/>
      <c r="J156" s="320"/>
      <c r="K156" s="321"/>
      <c r="N156" s="50" t="s">
        <v>222</v>
      </c>
      <c r="O156" s="51"/>
      <c r="P156" s="51"/>
      <c r="Q156" s="51"/>
      <c r="R156" s="51"/>
      <c r="S156" s="56">
        <v>0.69</v>
      </c>
    </row>
    <row r="157" spans="1:19">
      <c r="A157" s="319"/>
      <c r="B157" s="320"/>
      <c r="C157" s="320"/>
      <c r="D157" s="320"/>
      <c r="E157" s="320"/>
      <c r="F157" s="320"/>
      <c r="G157" s="320"/>
      <c r="H157" s="320"/>
      <c r="I157" s="320"/>
      <c r="J157" s="320"/>
      <c r="K157" s="321"/>
      <c r="N157" s="50" t="s">
        <v>223</v>
      </c>
      <c r="O157" s="51"/>
      <c r="P157" s="51"/>
      <c r="Q157" s="51"/>
      <c r="R157" s="51"/>
      <c r="S157" s="56">
        <v>0.84</v>
      </c>
    </row>
    <row r="158" spans="1:19">
      <c r="A158" s="319"/>
      <c r="B158" s="320"/>
      <c r="C158" s="320"/>
      <c r="D158" s="320"/>
      <c r="E158" s="320"/>
      <c r="F158" s="320"/>
      <c r="G158" s="320"/>
      <c r="H158" s="320"/>
      <c r="I158" s="320"/>
      <c r="J158" s="320"/>
      <c r="K158" s="321"/>
      <c r="N158" s="50" t="s">
        <v>224</v>
      </c>
      <c r="O158" s="51"/>
      <c r="P158" s="51"/>
      <c r="Q158" s="51"/>
      <c r="R158" s="51"/>
      <c r="S158" s="56">
        <v>0.66</v>
      </c>
    </row>
    <row r="159" spans="1:19">
      <c r="A159" s="319"/>
      <c r="B159" s="320"/>
      <c r="C159" s="320"/>
      <c r="D159" s="320"/>
      <c r="E159" s="320"/>
      <c r="F159" s="320"/>
      <c r="G159" s="320"/>
      <c r="H159" s="320"/>
      <c r="I159" s="320"/>
      <c r="J159" s="320"/>
      <c r="K159" s="321"/>
      <c r="N159" s="50" t="s">
        <v>225</v>
      </c>
      <c r="O159" s="51"/>
      <c r="P159" s="51"/>
      <c r="Q159" s="51"/>
      <c r="R159" s="51"/>
      <c r="S159" s="56">
        <v>0.65</v>
      </c>
    </row>
    <row r="160" spans="1:19">
      <c r="A160" s="319"/>
      <c r="B160" s="320"/>
      <c r="C160" s="320"/>
      <c r="D160" s="320"/>
      <c r="E160" s="320"/>
      <c r="F160" s="320"/>
      <c r="G160" s="320"/>
      <c r="H160" s="320"/>
      <c r="I160" s="320"/>
      <c r="J160" s="320"/>
      <c r="K160" s="321"/>
      <c r="N160" s="50" t="s">
        <v>226</v>
      </c>
      <c r="O160" s="51"/>
      <c r="P160" s="51"/>
      <c r="Q160" s="51"/>
      <c r="R160" s="51"/>
      <c r="S160" s="56">
        <v>0.67</v>
      </c>
    </row>
    <row r="161" spans="1:19">
      <c r="A161" s="319"/>
      <c r="B161" s="320"/>
      <c r="C161" s="320"/>
      <c r="D161" s="320"/>
      <c r="E161" s="320"/>
      <c r="F161" s="320"/>
      <c r="G161" s="320"/>
      <c r="H161" s="320"/>
      <c r="I161" s="320"/>
      <c r="J161" s="320"/>
      <c r="K161" s="321"/>
      <c r="N161" s="50" t="s">
        <v>227</v>
      </c>
      <c r="O161" s="51"/>
      <c r="P161" s="51"/>
      <c r="Q161" s="51"/>
      <c r="R161" s="51"/>
      <c r="S161" s="56">
        <v>0.84</v>
      </c>
    </row>
    <row r="162" spans="1:19">
      <c r="A162" s="319"/>
      <c r="B162" s="320"/>
      <c r="C162" s="320"/>
      <c r="D162" s="320"/>
      <c r="E162" s="320"/>
      <c r="F162" s="320"/>
      <c r="G162" s="320"/>
      <c r="H162" s="320"/>
      <c r="I162" s="320"/>
      <c r="J162" s="320"/>
      <c r="K162" s="321"/>
      <c r="N162" s="50" t="s">
        <v>228</v>
      </c>
      <c r="O162" s="51"/>
      <c r="P162" s="51"/>
      <c r="Q162" s="51"/>
      <c r="R162" s="51"/>
      <c r="S162" s="56">
        <v>0.72</v>
      </c>
    </row>
    <row r="163" spans="1:19">
      <c r="A163" s="319"/>
      <c r="B163" s="320"/>
      <c r="C163" s="320"/>
      <c r="D163" s="320"/>
      <c r="E163" s="320"/>
      <c r="F163" s="320"/>
      <c r="G163" s="320"/>
      <c r="H163" s="320"/>
      <c r="I163" s="320"/>
      <c r="J163" s="320"/>
      <c r="K163" s="321"/>
      <c r="N163" s="50" t="s">
        <v>229</v>
      </c>
      <c r="O163" s="51"/>
      <c r="P163" s="51"/>
      <c r="Q163" s="51"/>
      <c r="R163" s="51"/>
      <c r="S163" s="56">
        <v>0.76</v>
      </c>
    </row>
    <row r="164" spans="1:19">
      <c r="A164" s="319"/>
      <c r="B164" s="320"/>
      <c r="C164" s="320"/>
      <c r="D164" s="320"/>
      <c r="E164" s="320"/>
      <c r="F164" s="320"/>
      <c r="G164" s="320"/>
      <c r="H164" s="320"/>
      <c r="I164" s="320"/>
      <c r="J164" s="320"/>
      <c r="K164" s="321"/>
      <c r="N164" s="50" t="s">
        <v>230</v>
      </c>
      <c r="O164" s="51"/>
      <c r="P164" s="51"/>
      <c r="Q164" s="51"/>
      <c r="R164" s="51"/>
      <c r="S164" s="56">
        <v>0.69</v>
      </c>
    </row>
    <row r="165" spans="1:19">
      <c r="A165" s="319"/>
      <c r="B165" s="320"/>
      <c r="C165" s="320"/>
      <c r="D165" s="320"/>
      <c r="E165" s="320"/>
      <c r="F165" s="320"/>
      <c r="G165" s="320"/>
      <c r="H165" s="320"/>
      <c r="I165" s="320"/>
      <c r="J165" s="320"/>
      <c r="K165" s="321"/>
      <c r="N165" s="50" t="s">
        <v>231</v>
      </c>
      <c r="O165" s="51"/>
      <c r="P165" s="51"/>
      <c r="Q165" s="51"/>
      <c r="R165" s="51"/>
      <c r="S165" s="56">
        <v>0.5</v>
      </c>
    </row>
    <row r="166" spans="1:19">
      <c r="A166" s="319"/>
      <c r="B166" s="320"/>
      <c r="C166" s="320"/>
      <c r="D166" s="320"/>
      <c r="E166" s="320"/>
      <c r="F166" s="320"/>
      <c r="G166" s="320"/>
      <c r="H166" s="320"/>
      <c r="I166" s="320"/>
      <c r="J166" s="320"/>
      <c r="K166" s="321"/>
      <c r="N166" s="50" t="s">
        <v>232</v>
      </c>
      <c r="O166" s="51"/>
      <c r="P166" s="51"/>
      <c r="Q166" s="51"/>
      <c r="R166" s="51"/>
      <c r="S166" s="56">
        <v>0.45</v>
      </c>
    </row>
    <row r="167" spans="1:19">
      <c r="A167" s="319"/>
      <c r="B167" s="320"/>
      <c r="C167" s="320"/>
      <c r="D167" s="320"/>
      <c r="E167" s="320"/>
      <c r="F167" s="320"/>
      <c r="G167" s="320"/>
      <c r="H167" s="320"/>
      <c r="I167" s="320"/>
      <c r="J167" s="320"/>
      <c r="K167" s="321"/>
      <c r="N167" s="53" t="s">
        <v>233</v>
      </c>
      <c r="O167" s="54"/>
      <c r="P167" s="54"/>
      <c r="Q167" s="54"/>
      <c r="R167" s="54"/>
      <c r="S167" s="58">
        <v>0.91</v>
      </c>
    </row>
    <row r="168" spans="1:19">
      <c r="A168" s="319"/>
      <c r="B168" s="320"/>
      <c r="C168" s="320"/>
      <c r="D168" s="320"/>
      <c r="E168" s="320"/>
      <c r="F168" s="320"/>
      <c r="G168" s="320"/>
      <c r="H168" s="320"/>
      <c r="I168" s="320"/>
      <c r="J168" s="320"/>
      <c r="K168" s="321"/>
    </row>
    <row r="169" spans="1:19">
      <c r="A169" s="319"/>
      <c r="B169" s="320"/>
      <c r="C169" s="320"/>
      <c r="D169" s="320"/>
      <c r="E169" s="320"/>
      <c r="F169" s="320"/>
      <c r="G169" s="320"/>
      <c r="H169" s="320"/>
      <c r="I169" s="320"/>
      <c r="J169" s="320"/>
      <c r="K169" s="321"/>
    </row>
    <row r="170" spans="1:19">
      <c r="A170" s="322"/>
      <c r="B170" s="323"/>
      <c r="C170" s="323"/>
      <c r="D170" s="323"/>
      <c r="E170" s="323"/>
      <c r="F170" s="323"/>
      <c r="G170" s="323"/>
      <c r="H170" s="323"/>
      <c r="I170" s="323"/>
      <c r="J170" s="323"/>
      <c r="K170" s="324"/>
    </row>
  </sheetData>
  <sheetProtection algorithmName="SHA-512" hashValue="0kipHyMBb3c20JAbbzvnCoGdd6P5lGpZ13T/KcrE1KdzX5I+tc4sRxOttgU55OWiTyiiiYZnhBhscxumQXbjeA==" saltValue="pKLPaMjg3HQ/PGzGA7ST9g==" spinCount="100000" sheet="1" formatCells="0" formatRows="0"/>
  <protectedRanges>
    <protectedRange sqref="D7:D8 D10 D14:D15 D17 D19:D20 D22 D24:D25 D27 A136:K148 A151:K170" name="Range1"/>
  </protectedRanges>
  <customSheetViews>
    <customSheetView guid="{306F06C0-5A41-4C3F-BDE9-27C1B7D466F8}">
      <pageMargins left="0" right="0" top="0" bottom="0" header="0" footer="0"/>
    </customSheetView>
    <customSheetView guid="{0DD083E9-43A4-45C4-92EF-599B2EF53D32}" state="hidden">
      <pageMargins left="0" right="0" top="0" bottom="0" header="0" footer="0"/>
    </customSheetView>
  </customSheetViews>
  <mergeCells count="15">
    <mergeCell ref="X39:Y39"/>
    <mergeCell ref="X41:Y41"/>
    <mergeCell ref="L17:W19"/>
    <mergeCell ref="L20:W21"/>
    <mergeCell ref="L27:W31"/>
    <mergeCell ref="L24:W25"/>
    <mergeCell ref="E10:J11"/>
    <mergeCell ref="A136:K148"/>
    <mergeCell ref="A151:K170"/>
    <mergeCell ref="L1:U1"/>
    <mergeCell ref="L6:U6"/>
    <mergeCell ref="L2:U3"/>
    <mergeCell ref="L4:U5"/>
    <mergeCell ref="A1:K4"/>
    <mergeCell ref="N134:S135"/>
  </mergeCells>
  <phoneticPr fontId="35" type="noConversion"/>
  <conditionalFormatting sqref="D7:D9">
    <cfRule type="containsBlanks" dxfId="143" priority="148">
      <formula>LEN(TRIM(D7))=0</formula>
    </cfRule>
  </conditionalFormatting>
  <conditionalFormatting sqref="D10">
    <cfRule type="containsBlanks" dxfId="142" priority="144">
      <formula>LEN(TRIM(D10))=0</formula>
    </cfRule>
  </conditionalFormatting>
  <conditionalFormatting sqref="D14:D15 D17">
    <cfRule type="containsBlanks" dxfId="141" priority="149">
      <formula>LEN(TRIM(D14))=0</formula>
    </cfRule>
  </conditionalFormatting>
  <conditionalFormatting sqref="D19:D20">
    <cfRule type="containsBlanks" dxfId="140" priority="141">
      <formula>LEN(TRIM(D19))=0</formula>
    </cfRule>
  </conditionalFormatting>
  <conditionalFormatting sqref="D22">
    <cfRule type="containsBlanks" dxfId="139" priority="140">
      <formula>LEN(TRIM(D22))=0</formula>
    </cfRule>
  </conditionalFormatting>
  <conditionalFormatting sqref="D24:D25 D27">
    <cfRule type="containsBlanks" dxfId="138" priority="139">
      <formula>LEN(TRIM(D24))=0</formula>
    </cfRule>
  </conditionalFormatting>
  <conditionalFormatting sqref="D8:D9">
    <cfRule type="containsBlanks" dxfId="137" priority="130">
      <formula>LEN(TRIM(D8))=0</formula>
    </cfRule>
  </conditionalFormatting>
  <conditionalFormatting sqref="D16">
    <cfRule type="containsBlanks" dxfId="136" priority="126">
      <formula>LEN(TRIM(D16))=0</formula>
    </cfRule>
  </conditionalFormatting>
  <conditionalFormatting sqref="D16">
    <cfRule type="containsBlanks" dxfId="135" priority="127">
      <formula>LEN(TRIM(D16))=0</formula>
    </cfRule>
  </conditionalFormatting>
  <conditionalFormatting sqref="D21">
    <cfRule type="containsBlanks" dxfId="134" priority="125">
      <formula>LEN(TRIM(D21))=0</formula>
    </cfRule>
  </conditionalFormatting>
  <conditionalFormatting sqref="D21">
    <cfRule type="containsBlanks" dxfId="133" priority="124">
      <formula>LEN(TRIM(D21))=0</formula>
    </cfRule>
  </conditionalFormatting>
  <conditionalFormatting sqref="D26">
    <cfRule type="containsBlanks" dxfId="132" priority="123">
      <formula>LEN(TRIM(D26))=0</formula>
    </cfRule>
  </conditionalFormatting>
  <conditionalFormatting sqref="D26">
    <cfRule type="containsBlanks" dxfId="131" priority="122">
      <formula>LEN(TRIM(D26))=0</formula>
    </cfRule>
  </conditionalFormatting>
  <conditionalFormatting sqref="D79:D80">
    <cfRule type="containsBlanks" dxfId="130" priority="78">
      <formula>LEN(TRIM(D79))=0</formula>
    </cfRule>
  </conditionalFormatting>
  <conditionalFormatting sqref="D82">
    <cfRule type="containsBlanks" dxfId="129" priority="77">
      <formula>LEN(TRIM(D82))=0</formula>
    </cfRule>
  </conditionalFormatting>
  <conditionalFormatting sqref="D39:D40">
    <cfRule type="containsBlanks" dxfId="128" priority="110">
      <formula>LEN(TRIM(D39))=0</formula>
    </cfRule>
  </conditionalFormatting>
  <conditionalFormatting sqref="D42">
    <cfRule type="containsBlanks" dxfId="127" priority="109">
      <formula>LEN(TRIM(D42))=0</formula>
    </cfRule>
  </conditionalFormatting>
  <conditionalFormatting sqref="D41">
    <cfRule type="containsBlanks" dxfId="126" priority="108">
      <formula>LEN(TRIM(D41))=0</formula>
    </cfRule>
  </conditionalFormatting>
  <conditionalFormatting sqref="D41">
    <cfRule type="containsBlanks" dxfId="125" priority="107">
      <formula>LEN(TRIM(D41))=0</formula>
    </cfRule>
  </conditionalFormatting>
  <conditionalFormatting sqref="D81">
    <cfRule type="containsBlanks" dxfId="124" priority="75">
      <formula>LEN(TRIM(D81))=0</formula>
    </cfRule>
  </conditionalFormatting>
  <conditionalFormatting sqref="D49:D50">
    <cfRule type="containsBlanks" dxfId="123" priority="102">
      <formula>LEN(TRIM(D49))=0</formula>
    </cfRule>
  </conditionalFormatting>
  <conditionalFormatting sqref="D52">
    <cfRule type="containsBlanks" dxfId="122" priority="101">
      <formula>LEN(TRIM(D52))=0</formula>
    </cfRule>
  </conditionalFormatting>
  <conditionalFormatting sqref="D51">
    <cfRule type="containsBlanks" dxfId="121" priority="100">
      <formula>LEN(TRIM(D51))=0</formula>
    </cfRule>
  </conditionalFormatting>
  <conditionalFormatting sqref="D51">
    <cfRule type="containsBlanks" dxfId="120" priority="99">
      <formula>LEN(TRIM(D51))=0</formula>
    </cfRule>
  </conditionalFormatting>
  <conditionalFormatting sqref="D89:D90">
    <cfRule type="containsBlanks" dxfId="119" priority="70">
      <formula>LEN(TRIM(D89))=0</formula>
    </cfRule>
  </conditionalFormatting>
  <conditionalFormatting sqref="D92">
    <cfRule type="containsBlanks" dxfId="118" priority="69">
      <formula>LEN(TRIM(D92))=0</formula>
    </cfRule>
  </conditionalFormatting>
  <conditionalFormatting sqref="D91">
    <cfRule type="containsBlanks" dxfId="117" priority="68">
      <formula>LEN(TRIM(D91))=0</formula>
    </cfRule>
  </conditionalFormatting>
  <conditionalFormatting sqref="D91">
    <cfRule type="containsBlanks" dxfId="116" priority="67">
      <formula>LEN(TRIM(D91))=0</formula>
    </cfRule>
  </conditionalFormatting>
  <conditionalFormatting sqref="D59:D60">
    <cfRule type="containsBlanks" dxfId="115" priority="94">
      <formula>LEN(TRIM(D59))=0</formula>
    </cfRule>
  </conditionalFormatting>
  <conditionalFormatting sqref="D62">
    <cfRule type="containsBlanks" dxfId="114" priority="93">
      <formula>LEN(TRIM(D62))=0</formula>
    </cfRule>
  </conditionalFormatting>
  <conditionalFormatting sqref="D61">
    <cfRule type="containsBlanks" dxfId="113" priority="92">
      <formula>LEN(TRIM(D61))=0</formula>
    </cfRule>
  </conditionalFormatting>
  <conditionalFormatting sqref="D61">
    <cfRule type="containsBlanks" dxfId="112" priority="91">
      <formula>LEN(TRIM(D61))=0</formula>
    </cfRule>
  </conditionalFormatting>
  <conditionalFormatting sqref="D99:D100">
    <cfRule type="containsBlanks" dxfId="111" priority="62">
      <formula>LEN(TRIM(D99))=0</formula>
    </cfRule>
  </conditionalFormatting>
  <conditionalFormatting sqref="D69:D70">
    <cfRule type="containsBlanks" dxfId="110" priority="86">
      <formula>LEN(TRIM(D69))=0</formula>
    </cfRule>
  </conditionalFormatting>
  <conditionalFormatting sqref="D72">
    <cfRule type="containsBlanks" dxfId="109" priority="85">
      <formula>LEN(TRIM(D72))=0</formula>
    </cfRule>
  </conditionalFormatting>
  <conditionalFormatting sqref="D71">
    <cfRule type="containsBlanks" dxfId="108" priority="84">
      <formula>LEN(TRIM(D71))=0</formula>
    </cfRule>
  </conditionalFormatting>
  <conditionalFormatting sqref="D71">
    <cfRule type="containsBlanks" dxfId="107" priority="83">
      <formula>LEN(TRIM(D71))=0</formula>
    </cfRule>
  </conditionalFormatting>
  <conditionalFormatting sqref="D101">
    <cfRule type="containsBlanks" dxfId="106" priority="60">
      <formula>LEN(TRIM(D101))=0</formula>
    </cfRule>
  </conditionalFormatting>
  <conditionalFormatting sqref="D101">
    <cfRule type="containsBlanks" dxfId="105" priority="59">
      <formula>LEN(TRIM(D101))=0</formula>
    </cfRule>
  </conditionalFormatting>
  <conditionalFormatting sqref="D81">
    <cfRule type="containsBlanks" dxfId="104" priority="76">
      <formula>LEN(TRIM(D81))=0</formula>
    </cfRule>
  </conditionalFormatting>
  <conditionalFormatting sqref="D109:D110">
    <cfRule type="containsBlanks" dxfId="103" priority="54">
      <formula>LEN(TRIM(D109))=0</formula>
    </cfRule>
  </conditionalFormatting>
  <conditionalFormatting sqref="D112">
    <cfRule type="containsBlanks" dxfId="102" priority="53">
      <formula>LEN(TRIM(D112))=0</formula>
    </cfRule>
  </conditionalFormatting>
  <conditionalFormatting sqref="D111">
    <cfRule type="containsBlanks" dxfId="101" priority="52">
      <formula>LEN(TRIM(D111))=0</formula>
    </cfRule>
  </conditionalFormatting>
  <conditionalFormatting sqref="D102">
    <cfRule type="containsBlanks" dxfId="100" priority="61">
      <formula>LEN(TRIM(D102))=0</formula>
    </cfRule>
  </conditionalFormatting>
  <conditionalFormatting sqref="D122">
    <cfRule type="containsBlanks" dxfId="99" priority="45">
      <formula>LEN(TRIM(D122))=0</formula>
    </cfRule>
  </conditionalFormatting>
  <conditionalFormatting sqref="D121">
    <cfRule type="containsBlanks" dxfId="98" priority="44">
      <formula>LEN(TRIM(D121))=0</formula>
    </cfRule>
  </conditionalFormatting>
  <conditionalFormatting sqref="D121">
    <cfRule type="containsBlanks" dxfId="97" priority="43">
      <formula>LEN(TRIM(D121))=0</formula>
    </cfRule>
  </conditionalFormatting>
  <conditionalFormatting sqref="D111">
    <cfRule type="containsBlanks" dxfId="96" priority="51">
      <formula>LEN(TRIM(D111))=0</formula>
    </cfRule>
  </conditionalFormatting>
  <conditionalFormatting sqref="D129:D130">
    <cfRule type="containsBlanks" dxfId="95" priority="38">
      <formula>LEN(TRIM(D129))=0</formula>
    </cfRule>
  </conditionalFormatting>
  <conditionalFormatting sqref="D132">
    <cfRule type="containsBlanks" dxfId="94" priority="37">
      <formula>LEN(TRIM(D132))=0</formula>
    </cfRule>
  </conditionalFormatting>
  <conditionalFormatting sqref="D119:D120">
    <cfRule type="containsBlanks" dxfId="93" priority="46">
      <formula>LEN(TRIM(D119))=0</formula>
    </cfRule>
  </conditionalFormatting>
  <conditionalFormatting sqref="D131">
    <cfRule type="containsBlanks" dxfId="92" priority="35">
      <formula>LEN(TRIM(D131))=0</formula>
    </cfRule>
  </conditionalFormatting>
  <conditionalFormatting sqref="D36">
    <cfRule type="containsBlanks" dxfId="91" priority="33">
      <formula>LEN(TRIM(D36))=0</formula>
    </cfRule>
  </conditionalFormatting>
  <conditionalFormatting sqref="D36">
    <cfRule type="containsBlanks" dxfId="90" priority="32">
      <formula>LEN(TRIM(D36))=0</formula>
    </cfRule>
  </conditionalFormatting>
  <conditionalFormatting sqref="D131">
    <cfRule type="containsBlanks" dxfId="89" priority="36">
      <formula>LEN(TRIM(D131))=0</formula>
    </cfRule>
  </conditionalFormatting>
  <conditionalFormatting sqref="D34:D35 D37">
    <cfRule type="containsBlanks" dxfId="88" priority="34">
      <formula>LEN(TRIM(D34))=0</formula>
    </cfRule>
  </conditionalFormatting>
  <conditionalFormatting sqref="D44:D45 D47">
    <cfRule type="containsBlanks" dxfId="87" priority="31">
      <formula>LEN(TRIM(D44))=0</formula>
    </cfRule>
  </conditionalFormatting>
  <conditionalFormatting sqref="D46">
    <cfRule type="containsBlanks" dxfId="86" priority="30">
      <formula>LEN(TRIM(D46))=0</formula>
    </cfRule>
  </conditionalFormatting>
  <conditionalFormatting sqref="D46">
    <cfRule type="containsBlanks" dxfId="85" priority="29">
      <formula>LEN(TRIM(D46))=0</formula>
    </cfRule>
  </conditionalFormatting>
  <conditionalFormatting sqref="D54:D55 D57">
    <cfRule type="containsBlanks" dxfId="84" priority="28">
      <formula>LEN(TRIM(D54))=0</formula>
    </cfRule>
  </conditionalFormatting>
  <conditionalFormatting sqref="D56">
    <cfRule type="containsBlanks" dxfId="83" priority="27">
      <formula>LEN(TRIM(D56))=0</formula>
    </cfRule>
  </conditionalFormatting>
  <conditionalFormatting sqref="D56">
    <cfRule type="containsBlanks" dxfId="82" priority="26">
      <formula>LEN(TRIM(D56))=0</formula>
    </cfRule>
  </conditionalFormatting>
  <conditionalFormatting sqref="D64:D65 D67">
    <cfRule type="containsBlanks" dxfId="81" priority="25">
      <formula>LEN(TRIM(D64))=0</formula>
    </cfRule>
  </conditionalFormatting>
  <conditionalFormatting sqref="D66">
    <cfRule type="containsBlanks" dxfId="80" priority="24">
      <formula>LEN(TRIM(D66))=0</formula>
    </cfRule>
  </conditionalFormatting>
  <conditionalFormatting sqref="D66">
    <cfRule type="containsBlanks" dxfId="79" priority="23">
      <formula>LEN(TRIM(D66))=0</formula>
    </cfRule>
  </conditionalFormatting>
  <conditionalFormatting sqref="D74:D75 D77">
    <cfRule type="containsBlanks" dxfId="78" priority="22">
      <formula>LEN(TRIM(D74))=0</formula>
    </cfRule>
  </conditionalFormatting>
  <conditionalFormatting sqref="D76">
    <cfRule type="containsBlanks" dxfId="77" priority="21">
      <formula>LEN(TRIM(D76))=0</formula>
    </cfRule>
  </conditionalFormatting>
  <conditionalFormatting sqref="D76">
    <cfRule type="containsBlanks" dxfId="76" priority="20">
      <formula>LEN(TRIM(D76))=0</formula>
    </cfRule>
  </conditionalFormatting>
  <conditionalFormatting sqref="D84:D85 D87">
    <cfRule type="containsBlanks" dxfId="75" priority="19">
      <formula>LEN(TRIM(D84))=0</formula>
    </cfRule>
  </conditionalFormatting>
  <conditionalFormatting sqref="D86">
    <cfRule type="containsBlanks" dxfId="74" priority="18">
      <formula>LEN(TRIM(D86))=0</formula>
    </cfRule>
  </conditionalFormatting>
  <conditionalFormatting sqref="D86">
    <cfRule type="containsBlanks" dxfId="73" priority="17">
      <formula>LEN(TRIM(D86))=0</formula>
    </cfRule>
  </conditionalFormatting>
  <conditionalFormatting sqref="D94:D95 D97">
    <cfRule type="containsBlanks" dxfId="72" priority="16">
      <formula>LEN(TRIM(D94))=0</formula>
    </cfRule>
  </conditionalFormatting>
  <conditionalFormatting sqref="D96">
    <cfRule type="containsBlanks" dxfId="71" priority="15">
      <formula>LEN(TRIM(D96))=0</formula>
    </cfRule>
  </conditionalFormatting>
  <conditionalFormatting sqref="D96">
    <cfRule type="containsBlanks" dxfId="70" priority="14">
      <formula>LEN(TRIM(D96))=0</formula>
    </cfRule>
  </conditionalFormatting>
  <conditionalFormatting sqref="D104:D105 D107">
    <cfRule type="containsBlanks" dxfId="69" priority="13">
      <formula>LEN(TRIM(D104))=0</formula>
    </cfRule>
  </conditionalFormatting>
  <conditionalFormatting sqref="D106">
    <cfRule type="containsBlanks" dxfId="68" priority="12">
      <formula>LEN(TRIM(D106))=0</formula>
    </cfRule>
  </conditionalFormatting>
  <conditionalFormatting sqref="D106">
    <cfRule type="containsBlanks" dxfId="67" priority="11">
      <formula>LEN(TRIM(D106))=0</formula>
    </cfRule>
  </conditionalFormatting>
  <conditionalFormatting sqref="D114:D115 D117">
    <cfRule type="containsBlanks" dxfId="66" priority="10">
      <formula>LEN(TRIM(D114))=0</formula>
    </cfRule>
  </conditionalFormatting>
  <conditionalFormatting sqref="D116">
    <cfRule type="containsBlanks" dxfId="65" priority="9">
      <formula>LEN(TRIM(D116))=0</formula>
    </cfRule>
  </conditionalFormatting>
  <conditionalFormatting sqref="D116">
    <cfRule type="containsBlanks" dxfId="64" priority="8">
      <formula>LEN(TRIM(D116))=0</formula>
    </cfRule>
  </conditionalFormatting>
  <conditionalFormatting sqref="D124:D125 D127">
    <cfRule type="containsBlanks" dxfId="63" priority="7">
      <formula>LEN(TRIM(D124))=0</formula>
    </cfRule>
  </conditionalFormatting>
  <conditionalFormatting sqref="D126">
    <cfRule type="containsBlanks" dxfId="62" priority="6">
      <formula>LEN(TRIM(D126))=0</formula>
    </cfRule>
  </conditionalFormatting>
  <conditionalFormatting sqref="D126">
    <cfRule type="containsBlanks" dxfId="61" priority="5">
      <formula>LEN(TRIM(D126))=0</formula>
    </cfRule>
  </conditionalFormatting>
  <conditionalFormatting sqref="D29:D30">
    <cfRule type="containsBlanks" dxfId="60" priority="4">
      <formula>LEN(TRIM(D29))=0</formula>
    </cfRule>
  </conditionalFormatting>
  <conditionalFormatting sqref="D32">
    <cfRule type="containsBlanks" dxfId="59" priority="3">
      <formula>LEN(TRIM(D32))=0</formula>
    </cfRule>
  </conditionalFormatting>
  <conditionalFormatting sqref="D31">
    <cfRule type="containsBlanks" dxfId="58" priority="2">
      <formula>LEN(TRIM(D31))=0</formula>
    </cfRule>
  </conditionalFormatting>
  <conditionalFormatting sqref="D31">
    <cfRule type="containsBlanks" dxfId="57" priority="1">
      <formula>LEN(TRIM(D31))=0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67DDA-CA64-48FF-A06F-0A9850298EA5}">
  <sheetPr codeName="Sheet4"/>
  <dimension ref="Q22"/>
  <sheetViews>
    <sheetView zoomScale="90" zoomScaleNormal="90" workbookViewId="0">
      <selection activeCell="Q22" sqref="Q22"/>
    </sheetView>
  </sheetViews>
  <sheetFormatPr defaultRowHeight="14.45"/>
  <sheetData>
    <row r="22" spans="17:17">
      <c r="Q22" s="261"/>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5"/>
  </sheetPr>
  <dimension ref="A1:P130"/>
  <sheetViews>
    <sheetView showGridLines="0" zoomScale="90" zoomScaleNormal="90" workbookViewId="0">
      <selection activeCell="C9" sqref="C9"/>
    </sheetView>
  </sheetViews>
  <sheetFormatPr defaultColWidth="8.85546875" defaultRowHeight="16.899999999999999"/>
  <cols>
    <col min="1" max="1" width="3.7109375" style="89" customWidth="1"/>
    <col min="2" max="2" width="14.140625" style="89" customWidth="1"/>
    <col min="3" max="3" width="20" style="89" customWidth="1"/>
    <col min="4" max="4" width="38" style="89" customWidth="1"/>
    <col min="5" max="5" width="14.140625" style="89" customWidth="1"/>
    <col min="6" max="6" width="12.140625" style="89" customWidth="1"/>
    <col min="7" max="7" width="10.140625" style="89" customWidth="1"/>
    <col min="8" max="8" width="16.5703125" style="89" customWidth="1"/>
    <col min="9" max="9" width="25" style="89" customWidth="1"/>
    <col min="10" max="10" width="15.28515625" style="89" customWidth="1"/>
    <col min="11" max="11" width="8.85546875" style="89"/>
    <col min="12" max="12" width="12.28515625" style="89" customWidth="1"/>
    <col min="13" max="13" width="11.28515625" style="89" customWidth="1"/>
    <col min="14" max="14" width="16.28515625" style="89" customWidth="1"/>
    <col min="15" max="15" width="27.28515625" style="89" customWidth="1"/>
    <col min="16" max="16" width="17.85546875" style="89" customWidth="1"/>
    <col min="17" max="16384" width="8.85546875" style="89"/>
  </cols>
  <sheetData>
    <row r="1" spans="1:11" ht="16.899999999999999" customHeight="1">
      <c r="A1" s="340" t="s">
        <v>234</v>
      </c>
      <c r="B1" s="340"/>
      <c r="C1" s="340"/>
      <c r="D1" s="340"/>
      <c r="E1" s="249"/>
      <c r="F1" s="249"/>
    </row>
    <row r="2" spans="1:11">
      <c r="A2" s="340"/>
      <c r="B2" s="340"/>
      <c r="C2" s="340"/>
      <c r="D2" s="340"/>
      <c r="E2" s="249"/>
      <c r="F2" s="249"/>
      <c r="G2"/>
      <c r="H2"/>
      <c r="I2"/>
    </row>
    <row r="3" spans="1:11">
      <c r="A3" s="340"/>
      <c r="B3" s="340"/>
      <c r="C3" s="340"/>
      <c r="D3" s="340"/>
      <c r="E3" s="249"/>
      <c r="F3" s="249"/>
      <c r="G3"/>
      <c r="H3"/>
      <c r="I3"/>
      <c r="J3"/>
    </row>
    <row r="4" spans="1:11">
      <c r="A4" s="340"/>
      <c r="B4" s="340"/>
      <c r="C4" s="340"/>
      <c r="D4" s="340"/>
      <c r="E4" s="249"/>
      <c r="F4" s="249"/>
      <c r="G4"/>
      <c r="H4"/>
      <c r="I4"/>
      <c r="J4"/>
    </row>
    <row r="5" spans="1:11">
      <c r="A5" s="340"/>
      <c r="B5" s="340"/>
      <c r="C5" s="340"/>
      <c r="D5" s="340"/>
      <c r="E5" s="249"/>
      <c r="F5" s="249"/>
    </row>
    <row r="6" spans="1:11">
      <c r="A6" s="110"/>
      <c r="B6" s="110"/>
      <c r="C6" s="110"/>
      <c r="E6" s="110"/>
      <c r="F6" s="110"/>
    </row>
    <row r="7" spans="1:11" ht="16.899999999999999" customHeight="1">
      <c r="B7" s="111"/>
      <c r="C7" s="112" t="s">
        <v>235</v>
      </c>
      <c r="D7" s="113" t="s">
        <v>236</v>
      </c>
      <c r="F7" s="114" t="s">
        <v>237</v>
      </c>
      <c r="G7" s="115"/>
      <c r="H7" s="115"/>
      <c r="I7" s="115"/>
      <c r="J7" s="115"/>
      <c r="K7" s="109"/>
    </row>
    <row r="8" spans="1:11">
      <c r="B8" s="116"/>
      <c r="C8" s="117" t="s">
        <v>238</v>
      </c>
      <c r="D8" s="118" t="s">
        <v>239</v>
      </c>
      <c r="F8" s="341"/>
      <c r="G8" s="342"/>
      <c r="H8" s="342"/>
      <c r="I8" s="342"/>
      <c r="J8" s="343"/>
      <c r="K8" s="109"/>
    </row>
    <row r="9" spans="1:11" ht="16.899999999999999" customHeight="1">
      <c r="B9" s="119" t="s">
        <v>133</v>
      </c>
      <c r="C9" s="69"/>
      <c r="D9" s="70"/>
      <c r="F9" s="344"/>
      <c r="G9" s="345"/>
      <c r="H9" s="345"/>
      <c r="I9" s="345"/>
      <c r="J9" s="346"/>
      <c r="K9" s="109"/>
    </row>
    <row r="10" spans="1:11">
      <c r="B10" s="120" t="s">
        <v>145</v>
      </c>
      <c r="C10" s="67"/>
      <c r="D10" s="68"/>
      <c r="F10" s="344"/>
      <c r="G10" s="345"/>
      <c r="H10" s="345"/>
      <c r="I10" s="345"/>
      <c r="J10" s="346"/>
      <c r="K10" s="109"/>
    </row>
    <row r="11" spans="1:11" ht="16.899999999999999" customHeight="1">
      <c r="B11" s="120" t="s">
        <v>148</v>
      </c>
      <c r="C11" s="67"/>
      <c r="D11" s="68"/>
      <c r="E11"/>
      <c r="F11" s="347"/>
      <c r="G11" s="348"/>
      <c r="H11" s="348"/>
      <c r="I11" s="348"/>
      <c r="J11" s="349"/>
      <c r="K11" s="109"/>
    </row>
    <row r="12" spans="1:11" ht="16.899999999999999" customHeight="1">
      <c r="B12" s="120" t="s">
        <v>150</v>
      </c>
      <c r="C12" s="67"/>
      <c r="D12" s="68"/>
      <c r="F12" s="251"/>
      <c r="G12" s="251"/>
      <c r="H12" s="251"/>
      <c r="I12" s="251"/>
      <c r="J12" s="251"/>
      <c r="K12" s="109"/>
    </row>
    <row r="13" spans="1:11" ht="16.899999999999999" customHeight="1">
      <c r="B13" s="120" t="s">
        <v>153</v>
      </c>
      <c r="C13" s="67"/>
      <c r="D13" s="68"/>
      <c r="F13" s="251"/>
      <c r="G13" s="251"/>
      <c r="H13" s="251"/>
      <c r="I13" s="251"/>
      <c r="J13" s="251"/>
      <c r="K13" s="109"/>
    </row>
    <row r="14" spans="1:11">
      <c r="B14" s="120" t="s">
        <v>156</v>
      </c>
      <c r="C14" s="67"/>
      <c r="D14" s="68"/>
      <c r="F14" s="338" t="s">
        <v>240</v>
      </c>
      <c r="G14" s="338"/>
      <c r="H14" s="338"/>
      <c r="I14" s="338"/>
      <c r="J14" s="338"/>
      <c r="K14" s="109"/>
    </row>
    <row r="15" spans="1:11">
      <c r="B15" s="120" t="s">
        <v>158</v>
      </c>
      <c r="C15" s="67"/>
      <c r="D15" s="68"/>
      <c r="F15" s="338"/>
      <c r="G15" s="338"/>
      <c r="H15" s="338"/>
      <c r="I15" s="338"/>
      <c r="J15" s="338"/>
      <c r="K15" s="109"/>
    </row>
    <row r="16" spans="1:11" ht="16.5" customHeight="1">
      <c r="B16" s="120" t="s">
        <v>162</v>
      </c>
      <c r="C16" s="67"/>
      <c r="D16" s="68"/>
      <c r="F16" s="339" t="s">
        <v>241</v>
      </c>
      <c r="G16" s="339"/>
      <c r="H16" s="339"/>
      <c r="I16" s="339"/>
      <c r="J16" s="339"/>
      <c r="K16" s="109"/>
    </row>
    <row r="17" spans="2:16">
      <c r="B17" s="120" t="s">
        <v>164</v>
      </c>
      <c r="C17" s="67"/>
      <c r="D17" s="68"/>
      <c r="F17" s="339"/>
      <c r="G17" s="339"/>
      <c r="H17" s="339"/>
      <c r="I17" s="339"/>
      <c r="J17" s="339"/>
      <c r="K17" s="109"/>
    </row>
    <row r="18" spans="2:16">
      <c r="B18" s="120" t="s">
        <v>166</v>
      </c>
      <c r="C18" s="67"/>
      <c r="D18" s="68"/>
      <c r="F18" s="339"/>
      <c r="G18" s="339"/>
      <c r="H18" s="339"/>
      <c r="I18" s="339"/>
      <c r="J18" s="339"/>
      <c r="K18" s="109"/>
    </row>
    <row r="19" spans="2:16">
      <c r="B19" s="120" t="s">
        <v>168</v>
      </c>
      <c r="C19" s="67"/>
      <c r="D19" s="68"/>
      <c r="E19"/>
      <c r="F19" s="339"/>
      <c r="G19" s="339"/>
      <c r="H19" s="339"/>
      <c r="I19" s="339"/>
      <c r="J19" s="339"/>
      <c r="K19" s="109"/>
    </row>
    <row r="20" spans="2:16">
      <c r="B20" s="120" t="s">
        <v>170</v>
      </c>
      <c r="C20" s="67"/>
      <c r="D20" s="68"/>
      <c r="F20" s="339"/>
      <c r="G20" s="339"/>
      <c r="H20" s="339"/>
      <c r="I20" s="339"/>
      <c r="J20" s="339"/>
    </row>
    <row r="21" spans="2:16">
      <c r="B21" s="120" t="s">
        <v>172</v>
      </c>
      <c r="C21" s="67"/>
      <c r="D21" s="68"/>
      <c r="F21" s="339"/>
      <c r="G21" s="339"/>
      <c r="H21" s="339"/>
      <c r="I21" s="339"/>
      <c r="J21" s="339"/>
      <c r="L21" s="109"/>
      <c r="P21" s="109"/>
    </row>
    <row r="22" spans="2:16">
      <c r="B22" s="120" t="s">
        <v>174</v>
      </c>
      <c r="C22" s="67"/>
      <c r="D22" s="68"/>
      <c r="F22" s="109" t="s">
        <v>242</v>
      </c>
      <c r="G22" s="121"/>
      <c r="H22" s="122" t="s">
        <v>235</v>
      </c>
      <c r="I22" s="123" t="s">
        <v>236</v>
      </c>
      <c r="K22" s="109"/>
      <c r="L22" s="109"/>
    </row>
    <row r="23" spans="2:16">
      <c r="B23" s="120" t="s">
        <v>176</v>
      </c>
      <c r="C23" s="67"/>
      <c r="D23" s="68"/>
      <c r="G23" s="124"/>
      <c r="H23" s="250" t="s">
        <v>243</v>
      </c>
      <c r="I23" s="125" t="s">
        <v>244</v>
      </c>
      <c r="K23" s="109"/>
      <c r="L23" s="109"/>
    </row>
    <row r="24" spans="2:16">
      <c r="B24" s="120" t="s">
        <v>178</v>
      </c>
      <c r="C24" s="67"/>
      <c r="D24" s="68"/>
      <c r="G24" s="119" t="s">
        <v>133</v>
      </c>
      <c r="H24" s="127">
        <v>42412</v>
      </c>
      <c r="I24" s="126" t="s">
        <v>245</v>
      </c>
      <c r="J24" s="109"/>
      <c r="K24" s="109"/>
      <c r="L24" s="109"/>
    </row>
    <row r="25" spans="2:16">
      <c r="B25" s="120" t="s">
        <v>180</v>
      </c>
      <c r="C25" s="67"/>
      <c r="D25" s="68"/>
      <c r="F25" s="109"/>
      <c r="G25" s="120" t="s">
        <v>145</v>
      </c>
      <c r="H25" s="127">
        <v>6620</v>
      </c>
      <c r="I25" s="128" t="s">
        <v>246</v>
      </c>
      <c r="J25" s="109"/>
      <c r="K25" s="109"/>
      <c r="L25" s="109"/>
    </row>
    <row r="26" spans="2:16">
      <c r="B26" s="120" t="s">
        <v>182</v>
      </c>
      <c r="C26" s="67"/>
      <c r="D26" s="68"/>
      <c r="F26" s="109"/>
      <c r="G26" s="120" t="s">
        <v>148</v>
      </c>
      <c r="H26" s="127">
        <v>5625</v>
      </c>
      <c r="I26" s="128" t="s">
        <v>247</v>
      </c>
      <c r="J26" s="109"/>
      <c r="K26" s="109"/>
      <c r="L26" s="109"/>
    </row>
    <row r="27" spans="2:16">
      <c r="B27" s="120" t="s">
        <v>184</v>
      </c>
      <c r="C27" s="67"/>
      <c r="D27" s="68"/>
      <c r="F27" s="251"/>
      <c r="G27" s="251"/>
      <c r="H27" s="251"/>
      <c r="I27" s="251"/>
      <c r="J27" s="251"/>
      <c r="K27" s="109"/>
      <c r="L27" s="109"/>
    </row>
    <row r="28" spans="2:16">
      <c r="B28" s="120" t="s">
        <v>186</v>
      </c>
      <c r="C28" s="67"/>
      <c r="D28" s="68"/>
      <c r="F28" s="251"/>
      <c r="G28" s="251"/>
      <c r="H28" s="251"/>
      <c r="I28" s="251"/>
      <c r="J28" s="251"/>
      <c r="K28" s="109"/>
      <c r="L28" s="109"/>
    </row>
    <row r="29" spans="2:16">
      <c r="B29" s="120" t="s">
        <v>188</v>
      </c>
      <c r="C29" s="67"/>
      <c r="D29" s="68"/>
      <c r="F29" s="251"/>
      <c r="G29" s="251"/>
      <c r="H29" s="251"/>
      <c r="I29" s="251"/>
      <c r="J29" s="251"/>
      <c r="K29" s="109"/>
      <c r="L29" s="109"/>
    </row>
    <row r="30" spans="2:16">
      <c r="B30" s="120" t="s">
        <v>190</v>
      </c>
      <c r="C30" s="67"/>
      <c r="D30" s="68"/>
      <c r="F30" s="251"/>
      <c r="G30" s="251"/>
      <c r="H30" s="251"/>
      <c r="I30" s="251"/>
      <c r="J30" s="251"/>
      <c r="K30" s="109"/>
      <c r="L30" s="109"/>
    </row>
    <row r="31" spans="2:16">
      <c r="B31" s="120" t="s">
        <v>192</v>
      </c>
      <c r="C31" s="67"/>
      <c r="D31" s="68"/>
      <c r="F31" s="251"/>
      <c r="G31" s="251"/>
      <c r="H31" s="251"/>
      <c r="I31" s="251"/>
      <c r="J31" s="251"/>
      <c r="K31" s="109"/>
      <c r="L31" s="109"/>
    </row>
    <row r="32" spans="2:16">
      <c r="B32" s="120" t="s">
        <v>194</v>
      </c>
      <c r="C32" s="67"/>
      <c r="D32" s="68"/>
      <c r="F32" s="109"/>
      <c r="G32" s="109"/>
      <c r="H32" s="109"/>
      <c r="I32" s="109"/>
      <c r="J32" s="109"/>
      <c r="K32" s="109"/>
      <c r="L32" s="109"/>
    </row>
    <row r="33" spans="2:12">
      <c r="B33" s="120" t="s">
        <v>196</v>
      </c>
      <c r="C33" s="67"/>
      <c r="D33" s="68"/>
      <c r="F33" s="109"/>
      <c r="G33" s="109"/>
      <c r="H33" s="109"/>
      <c r="I33" s="109"/>
      <c r="J33" s="109"/>
      <c r="K33" s="109"/>
      <c r="L33" s="109"/>
    </row>
    <row r="34" spans="2:12">
      <c r="C34" s="129"/>
      <c r="E34"/>
      <c r="F34" s="109"/>
      <c r="G34" s="109"/>
      <c r="H34" s="109"/>
      <c r="I34" s="109"/>
      <c r="J34" s="109"/>
      <c r="K34" s="109"/>
      <c r="L34" s="109"/>
    </row>
    <row r="35" spans="2:12">
      <c r="F35" s="109"/>
      <c r="G35" s="109"/>
      <c r="H35" s="109"/>
      <c r="I35" s="109"/>
      <c r="J35" s="109"/>
      <c r="K35" s="109"/>
      <c r="L35" s="109"/>
    </row>
    <row r="36" spans="2:12">
      <c r="F36" s="109"/>
      <c r="G36" s="109"/>
      <c r="H36" s="109"/>
      <c r="I36" s="109"/>
      <c r="J36" s="109"/>
      <c r="K36" s="109"/>
      <c r="L36" s="109"/>
    </row>
    <row r="37" spans="2:12">
      <c r="F37" s="109"/>
      <c r="G37" s="109"/>
      <c r="H37" s="109"/>
      <c r="I37" s="109"/>
      <c r="J37" s="109"/>
      <c r="K37" s="109"/>
      <c r="L37" s="109"/>
    </row>
    <row r="38" spans="2:12">
      <c r="F38" s="109"/>
      <c r="G38" s="109"/>
      <c r="H38" s="109"/>
      <c r="I38" s="109"/>
      <c r="J38" s="109"/>
      <c r="K38" s="109"/>
      <c r="L38" s="109"/>
    </row>
    <row r="39" spans="2:12">
      <c r="F39" s="109"/>
      <c r="G39" s="109"/>
      <c r="H39" s="109"/>
      <c r="I39" s="109"/>
      <c r="J39" s="109"/>
      <c r="K39" s="109"/>
      <c r="L39" s="109"/>
    </row>
    <row r="40" spans="2:12">
      <c r="F40" s="109"/>
      <c r="G40" s="109"/>
      <c r="H40" s="109"/>
      <c r="I40" s="109"/>
      <c r="J40" s="109"/>
      <c r="K40" s="109"/>
      <c r="L40" s="109"/>
    </row>
    <row r="41" spans="2:12">
      <c r="F41" s="109"/>
      <c r="G41" s="109"/>
      <c r="H41" s="109"/>
      <c r="I41" s="109"/>
      <c r="J41" s="109"/>
      <c r="K41" s="109"/>
      <c r="L41" s="109"/>
    </row>
    <row r="42" spans="2:12">
      <c r="F42" s="109"/>
      <c r="G42"/>
      <c r="H42"/>
      <c r="I42"/>
      <c r="J42" s="109"/>
      <c r="K42" s="109"/>
      <c r="L42" s="109"/>
    </row>
    <row r="43" spans="2:12">
      <c r="F43" s="109"/>
      <c r="G43"/>
      <c r="H43"/>
      <c r="I43"/>
      <c r="J43" s="109"/>
      <c r="K43" s="109"/>
      <c r="L43" s="109"/>
    </row>
    <row r="44" spans="2:12">
      <c r="F44" s="109"/>
      <c r="G44"/>
      <c r="H44"/>
      <c r="I44"/>
      <c r="J44" s="109"/>
      <c r="K44" s="109"/>
      <c r="L44" s="109"/>
    </row>
    <row r="45" spans="2:12">
      <c r="F45" s="109"/>
      <c r="G45"/>
      <c r="H45"/>
      <c r="I45"/>
      <c r="J45" s="109"/>
      <c r="K45" s="109"/>
      <c r="L45" s="109"/>
    </row>
    <row r="46" spans="2:12">
      <c r="F46" s="109"/>
      <c r="G46"/>
      <c r="H46"/>
      <c r="I46"/>
      <c r="J46" s="109"/>
      <c r="K46" s="109"/>
      <c r="L46" s="109"/>
    </row>
    <row r="47" spans="2:12">
      <c r="F47" s="109"/>
      <c r="G47"/>
      <c r="H47"/>
      <c r="I47"/>
      <c r="J47" s="109"/>
      <c r="K47" s="109"/>
      <c r="L47" s="109"/>
    </row>
    <row r="48" spans="2:12">
      <c r="F48" s="109"/>
      <c r="G48"/>
      <c r="H48"/>
      <c r="I48"/>
      <c r="J48" s="109"/>
      <c r="K48" s="109"/>
      <c r="L48" s="109"/>
    </row>
    <row r="49" spans="6:12">
      <c r="F49" s="109"/>
      <c r="G49"/>
      <c r="H49"/>
      <c r="I49"/>
      <c r="J49" s="109"/>
      <c r="K49" s="109"/>
      <c r="L49" s="109"/>
    </row>
    <row r="50" spans="6:12">
      <c r="F50" s="109"/>
      <c r="G50"/>
      <c r="H50"/>
      <c r="I50"/>
      <c r="J50" s="109"/>
      <c r="K50" s="109"/>
      <c r="L50" s="109"/>
    </row>
    <row r="51" spans="6:12">
      <c r="F51" s="109"/>
      <c r="G51"/>
      <c r="H51"/>
      <c r="I51"/>
      <c r="J51" s="109"/>
      <c r="K51" s="109"/>
      <c r="L51" s="109"/>
    </row>
    <row r="52" spans="6:12">
      <c r="F52" s="109"/>
      <c r="G52"/>
      <c r="H52"/>
      <c r="I52"/>
      <c r="J52" s="109"/>
      <c r="K52" s="109"/>
      <c r="L52" s="109"/>
    </row>
    <row r="53" spans="6:12">
      <c r="F53" s="109"/>
      <c r="G53"/>
      <c r="H53"/>
      <c r="I53"/>
      <c r="J53" s="109"/>
      <c r="K53" s="109"/>
      <c r="L53" s="109"/>
    </row>
    <row r="54" spans="6:12">
      <c r="F54" s="109"/>
      <c r="G54"/>
      <c r="H54"/>
      <c r="I54"/>
      <c r="J54" s="109"/>
      <c r="K54" s="109"/>
      <c r="L54" s="109"/>
    </row>
    <row r="55" spans="6:12">
      <c r="F55" s="109"/>
      <c r="G55"/>
      <c r="H55"/>
      <c r="I55"/>
      <c r="J55" s="109"/>
      <c r="K55" s="109"/>
      <c r="L55" s="109"/>
    </row>
    <row r="56" spans="6:12">
      <c r="F56" s="109"/>
      <c r="G56"/>
      <c r="H56"/>
      <c r="I56"/>
      <c r="J56" s="109"/>
      <c r="K56" s="109"/>
      <c r="L56" s="109"/>
    </row>
    <row r="57" spans="6:12">
      <c r="F57" s="109"/>
      <c r="G57"/>
      <c r="H57"/>
      <c r="I57"/>
      <c r="J57" s="109"/>
      <c r="K57" s="109"/>
      <c r="L57" s="109"/>
    </row>
    <row r="58" spans="6:12">
      <c r="F58" s="109"/>
      <c r="G58"/>
      <c r="H58"/>
      <c r="I58"/>
      <c r="J58" s="109"/>
      <c r="K58" s="109"/>
      <c r="L58" s="109"/>
    </row>
    <row r="59" spans="6:12">
      <c r="F59" s="109"/>
      <c r="G59"/>
      <c r="H59"/>
      <c r="I59"/>
      <c r="J59" s="109"/>
      <c r="K59" s="109"/>
      <c r="L59" s="109"/>
    </row>
    <row r="60" spans="6:12">
      <c r="F60" s="109"/>
      <c r="G60"/>
      <c r="H60"/>
      <c r="I60"/>
      <c r="J60" s="109"/>
      <c r="K60" s="109"/>
      <c r="L60" s="109"/>
    </row>
    <row r="61" spans="6:12">
      <c r="F61" s="109"/>
      <c r="G61"/>
      <c r="H61"/>
      <c r="I61"/>
      <c r="J61" s="109"/>
      <c r="K61" s="109"/>
      <c r="L61" s="109"/>
    </row>
    <row r="62" spans="6:12">
      <c r="F62" s="109"/>
      <c r="G62"/>
      <c r="H62"/>
      <c r="I62"/>
      <c r="J62" s="109"/>
      <c r="K62" s="109"/>
      <c r="L62" s="109"/>
    </row>
    <row r="63" spans="6:12">
      <c r="F63" s="109"/>
      <c r="G63"/>
      <c r="H63"/>
      <c r="I63"/>
      <c r="J63" s="109"/>
      <c r="K63" s="109"/>
      <c r="L63" s="109"/>
    </row>
    <row r="64" spans="6:12">
      <c r="F64" s="109"/>
      <c r="G64"/>
      <c r="H64"/>
      <c r="I64"/>
      <c r="J64" s="109"/>
      <c r="K64" s="109"/>
      <c r="L64" s="109"/>
    </row>
    <row r="65" spans="6:12">
      <c r="F65" s="109"/>
      <c r="G65"/>
      <c r="H65"/>
      <c r="I65"/>
      <c r="J65" s="109"/>
      <c r="K65" s="109"/>
      <c r="L65" s="109"/>
    </row>
    <row r="66" spans="6:12">
      <c r="F66" s="109"/>
      <c r="G66"/>
      <c r="H66"/>
      <c r="I66"/>
      <c r="J66" s="109"/>
      <c r="K66" s="109"/>
      <c r="L66" s="109"/>
    </row>
    <row r="67" spans="6:12">
      <c r="F67" s="109"/>
      <c r="G67"/>
      <c r="H67"/>
      <c r="I67"/>
      <c r="J67" s="109"/>
      <c r="K67" s="109"/>
      <c r="L67" s="109"/>
    </row>
    <row r="68" spans="6:12">
      <c r="F68" s="109"/>
      <c r="G68"/>
      <c r="H68"/>
      <c r="I68"/>
      <c r="J68" s="109"/>
      <c r="K68" s="109"/>
      <c r="L68" s="109"/>
    </row>
    <row r="69" spans="6:12">
      <c r="F69" s="109"/>
      <c r="G69"/>
      <c r="H69"/>
      <c r="I69"/>
      <c r="J69" s="109"/>
      <c r="K69" s="109"/>
      <c r="L69" s="109"/>
    </row>
    <row r="70" spans="6:12">
      <c r="F70" s="109"/>
      <c r="G70"/>
      <c r="H70"/>
      <c r="I70"/>
      <c r="J70" s="109"/>
      <c r="K70" s="109"/>
      <c r="L70" s="109"/>
    </row>
    <row r="71" spans="6:12">
      <c r="F71" s="109"/>
      <c r="G71"/>
      <c r="H71"/>
      <c r="I71"/>
      <c r="J71" s="109"/>
      <c r="K71" s="109"/>
      <c r="L71" s="109"/>
    </row>
    <row r="72" spans="6:12">
      <c r="F72" s="109"/>
      <c r="G72"/>
      <c r="H72"/>
      <c r="I72"/>
      <c r="J72" s="109"/>
      <c r="K72" s="109"/>
      <c r="L72" s="109"/>
    </row>
    <row r="73" spans="6:12">
      <c r="F73" s="109"/>
      <c r="G73"/>
      <c r="H73"/>
      <c r="I73"/>
      <c r="J73" s="109"/>
      <c r="K73" s="109"/>
      <c r="L73" s="109"/>
    </row>
    <row r="74" spans="6:12">
      <c r="F74" s="109"/>
      <c r="G74"/>
      <c r="H74"/>
      <c r="I74"/>
      <c r="J74" s="109"/>
      <c r="K74" s="109"/>
      <c r="L74" s="109"/>
    </row>
    <row r="75" spans="6:12">
      <c r="F75" s="109"/>
      <c r="G75"/>
      <c r="H75"/>
      <c r="I75"/>
      <c r="J75" s="109"/>
      <c r="K75" s="109"/>
      <c r="L75" s="109"/>
    </row>
    <row r="76" spans="6:12">
      <c r="F76" s="109"/>
      <c r="G76"/>
      <c r="H76"/>
      <c r="I76"/>
      <c r="J76" s="109"/>
      <c r="K76" s="109"/>
      <c r="L76" s="109"/>
    </row>
    <row r="77" spans="6:12">
      <c r="F77" s="109"/>
      <c r="G77"/>
      <c r="H77"/>
      <c r="I77"/>
      <c r="J77" s="109"/>
      <c r="K77" s="109"/>
      <c r="L77" s="109"/>
    </row>
    <row r="78" spans="6:12">
      <c r="F78" s="109"/>
      <c r="G78"/>
      <c r="H78"/>
      <c r="I78"/>
      <c r="J78" s="109"/>
      <c r="K78" s="109"/>
      <c r="L78" s="109"/>
    </row>
    <row r="79" spans="6:12">
      <c r="F79" s="109"/>
      <c r="G79"/>
      <c r="H79"/>
      <c r="I79"/>
      <c r="J79" s="109"/>
      <c r="K79" s="109"/>
      <c r="L79" s="109"/>
    </row>
    <row r="80" spans="6:12">
      <c r="F80" s="109"/>
      <c r="G80"/>
      <c r="H80"/>
      <c r="I80"/>
      <c r="J80" s="109"/>
      <c r="K80" s="109"/>
      <c r="L80" s="109"/>
    </row>
    <row r="81" spans="6:12">
      <c r="F81" s="109"/>
      <c r="G81"/>
      <c r="H81"/>
      <c r="I81"/>
      <c r="J81" s="109"/>
      <c r="K81" s="109"/>
      <c r="L81" s="109"/>
    </row>
    <row r="82" spans="6:12">
      <c r="F82" s="109"/>
      <c r="G82"/>
      <c r="H82"/>
      <c r="I82"/>
      <c r="J82" s="109"/>
      <c r="K82" s="109"/>
      <c r="L82" s="109"/>
    </row>
    <row r="83" spans="6:12">
      <c r="F83" s="109"/>
      <c r="G83"/>
      <c r="H83"/>
      <c r="I83"/>
      <c r="J83" s="109"/>
      <c r="K83" s="109"/>
      <c r="L83" s="109"/>
    </row>
    <row r="84" spans="6:12">
      <c r="F84" s="109"/>
      <c r="G84"/>
      <c r="H84"/>
      <c r="I84"/>
      <c r="J84" s="109"/>
      <c r="K84" s="109"/>
      <c r="L84" s="109"/>
    </row>
    <row r="85" spans="6:12">
      <c r="F85" s="109"/>
      <c r="G85"/>
      <c r="H85"/>
      <c r="I85"/>
      <c r="J85" s="109"/>
      <c r="K85" s="109"/>
      <c r="L85" s="109"/>
    </row>
    <row r="86" spans="6:12">
      <c r="F86" s="109"/>
      <c r="G86"/>
      <c r="H86"/>
      <c r="I86"/>
      <c r="J86" s="109"/>
      <c r="K86" s="109"/>
      <c r="L86" s="109"/>
    </row>
    <row r="87" spans="6:12">
      <c r="F87" s="109"/>
      <c r="G87"/>
      <c r="H87"/>
      <c r="I87"/>
      <c r="J87" s="109"/>
      <c r="K87" s="109"/>
      <c r="L87" s="109"/>
    </row>
    <row r="88" spans="6:12">
      <c r="F88" s="109"/>
      <c r="G88"/>
      <c r="H88"/>
      <c r="I88"/>
      <c r="J88" s="109"/>
      <c r="K88" s="109"/>
      <c r="L88" s="109"/>
    </row>
    <row r="89" spans="6:12">
      <c r="F89" s="109"/>
      <c r="G89"/>
      <c r="H89"/>
      <c r="I89"/>
      <c r="J89" s="109"/>
      <c r="K89" s="109"/>
      <c r="L89" s="109"/>
    </row>
    <row r="90" spans="6:12">
      <c r="F90" s="109"/>
      <c r="G90"/>
      <c r="H90"/>
      <c r="I90"/>
      <c r="J90" s="109"/>
      <c r="K90" s="109"/>
      <c r="L90" s="109"/>
    </row>
    <row r="91" spans="6:12">
      <c r="F91" s="109"/>
      <c r="G91"/>
      <c r="H91"/>
      <c r="I91"/>
      <c r="J91" s="109"/>
      <c r="K91" s="109"/>
      <c r="L91" s="109"/>
    </row>
    <row r="92" spans="6:12">
      <c r="F92" s="109"/>
      <c r="G92"/>
      <c r="H92"/>
      <c r="I92"/>
      <c r="J92" s="109"/>
      <c r="K92" s="109"/>
      <c r="L92" s="109"/>
    </row>
    <row r="93" spans="6:12">
      <c r="F93" s="109"/>
      <c r="G93"/>
      <c r="H93"/>
      <c r="I93"/>
      <c r="K93" s="109"/>
      <c r="L93" s="109"/>
    </row>
    <row r="94" spans="6:12">
      <c r="F94" s="109"/>
      <c r="G94"/>
      <c r="H94"/>
      <c r="I94"/>
      <c r="J94"/>
      <c r="K94" s="109"/>
      <c r="L94" s="109"/>
    </row>
    <row r="95" spans="6:12" ht="9" customHeight="1">
      <c r="F95" s="109"/>
      <c r="G95"/>
      <c r="H95"/>
      <c r="I95"/>
      <c r="J95"/>
      <c r="K95" s="109"/>
      <c r="L95" s="109"/>
    </row>
    <row r="96" spans="6:12">
      <c r="F96" s="109"/>
      <c r="G96"/>
      <c r="H96"/>
      <c r="I96"/>
      <c r="J96"/>
      <c r="K96" s="109"/>
      <c r="L96" s="109"/>
    </row>
    <row r="97" spans="6:13">
      <c r="F97" s="109"/>
      <c r="G97"/>
      <c r="H97"/>
      <c r="I97"/>
      <c r="J97"/>
      <c r="K97" s="109"/>
      <c r="L97" s="109"/>
    </row>
    <row r="98" spans="6:13">
      <c r="F98" s="109"/>
      <c r="G98"/>
      <c r="H98"/>
      <c r="I98"/>
      <c r="J98"/>
      <c r="K98" s="109"/>
      <c r="L98" s="109"/>
    </row>
    <row r="99" spans="6:13">
      <c r="F99" s="109"/>
      <c r="G99"/>
      <c r="H99"/>
      <c r="I99"/>
      <c r="J99"/>
      <c r="K99" s="109"/>
      <c r="L99" s="109"/>
    </row>
    <row r="100" spans="6:13" ht="7.9" customHeight="1">
      <c r="G100"/>
      <c r="H100"/>
      <c r="I100"/>
      <c r="J100"/>
      <c r="K100" s="109"/>
      <c r="L100" s="109"/>
    </row>
    <row r="101" spans="6:13">
      <c r="F101"/>
      <c r="G101"/>
      <c r="H101"/>
      <c r="I101"/>
      <c r="J101"/>
      <c r="K101" s="109"/>
      <c r="L101" s="109"/>
    </row>
    <row r="102" spans="6:13">
      <c r="F102"/>
      <c r="G102"/>
      <c r="H102"/>
      <c r="I102"/>
      <c r="J102"/>
      <c r="K102" s="109"/>
      <c r="L102" s="109"/>
    </row>
    <row r="103" spans="6:13">
      <c r="F103"/>
      <c r="G103"/>
      <c r="H103"/>
      <c r="I103"/>
      <c r="J103"/>
      <c r="K103" s="109"/>
      <c r="L103" s="109"/>
    </row>
    <row r="104" spans="6:13">
      <c r="F104"/>
      <c r="G104"/>
      <c r="H104"/>
      <c r="I104"/>
      <c r="J104"/>
      <c r="K104" s="109"/>
      <c r="L104" s="109"/>
    </row>
    <row r="105" spans="6:13">
      <c r="F105"/>
      <c r="G105"/>
      <c r="H105"/>
      <c r="I105"/>
      <c r="J105"/>
      <c r="K105" s="109"/>
      <c r="L105" s="109"/>
    </row>
    <row r="106" spans="6:13">
      <c r="F106"/>
      <c r="G106"/>
      <c r="H106"/>
      <c r="I106"/>
      <c r="J106"/>
      <c r="K106" s="109"/>
      <c r="L106" s="109"/>
    </row>
    <row r="107" spans="6:13">
      <c r="F107"/>
      <c r="G107"/>
      <c r="H107"/>
      <c r="I107"/>
      <c r="J107"/>
      <c r="K107" s="109"/>
      <c r="L107" s="109"/>
    </row>
    <row r="108" spans="6:13">
      <c r="F108"/>
      <c r="G108"/>
      <c r="H108"/>
      <c r="I108"/>
      <c r="J108"/>
      <c r="M108"/>
    </row>
    <row r="109" spans="6:13">
      <c r="F109"/>
      <c r="G109"/>
      <c r="H109"/>
      <c r="I109"/>
      <c r="J109"/>
      <c r="K109"/>
      <c r="L109"/>
      <c r="M109"/>
    </row>
    <row r="110" spans="6:13">
      <c r="F110"/>
      <c r="G110"/>
      <c r="H110"/>
      <c r="I110"/>
      <c r="J110"/>
      <c r="K110"/>
      <c r="L110"/>
      <c r="M110"/>
    </row>
    <row r="111" spans="6:13">
      <c r="F111"/>
      <c r="G111"/>
      <c r="H111"/>
      <c r="I111"/>
      <c r="J111"/>
      <c r="K111"/>
      <c r="L111"/>
      <c r="M111"/>
    </row>
    <row r="112" spans="6:13">
      <c r="F112"/>
      <c r="G112"/>
      <c r="H112"/>
      <c r="I112"/>
      <c r="J112"/>
      <c r="K112"/>
      <c r="L112"/>
      <c r="M112"/>
    </row>
    <row r="113" spans="6:13">
      <c r="F113"/>
      <c r="G113"/>
      <c r="H113"/>
      <c r="I113"/>
      <c r="J113"/>
      <c r="K113"/>
      <c r="L113"/>
      <c r="M113"/>
    </row>
    <row r="114" spans="6:13">
      <c r="F114"/>
      <c r="G114"/>
      <c r="H114"/>
      <c r="I114"/>
      <c r="J114"/>
      <c r="K114"/>
      <c r="L114"/>
      <c r="M114"/>
    </row>
    <row r="115" spans="6:13">
      <c r="F115"/>
      <c r="G115"/>
      <c r="H115"/>
      <c r="I115"/>
      <c r="J115"/>
      <c r="K115"/>
      <c r="L115"/>
      <c r="M115"/>
    </row>
    <row r="116" spans="6:13">
      <c r="F116"/>
      <c r="G116" s="130"/>
      <c r="H116" s="131"/>
      <c r="I116"/>
      <c r="K116"/>
      <c r="L116"/>
      <c r="M116"/>
    </row>
    <row r="117" spans="6:13">
      <c r="F117"/>
      <c r="K117"/>
      <c r="L117"/>
      <c r="M117"/>
    </row>
    <row r="118" spans="6:13">
      <c r="F118"/>
      <c r="K118"/>
      <c r="L118"/>
      <c r="M118"/>
    </row>
    <row r="119" spans="6:13">
      <c r="F119"/>
      <c r="K119"/>
      <c r="L119"/>
      <c r="M119"/>
    </row>
    <row r="120" spans="6:13">
      <c r="F120"/>
      <c r="K120"/>
      <c r="L120"/>
      <c r="M120"/>
    </row>
    <row r="121" spans="6:13">
      <c r="F121"/>
      <c r="K121"/>
      <c r="L121"/>
      <c r="M121"/>
    </row>
    <row r="122" spans="6:13">
      <c r="F122" s="132"/>
      <c r="K122"/>
      <c r="L122"/>
      <c r="M122"/>
    </row>
    <row r="123" spans="6:13">
      <c r="K123"/>
      <c r="L123"/>
      <c r="M123"/>
    </row>
    <row r="124" spans="6:13">
      <c r="K124"/>
      <c r="L124"/>
      <c r="M124"/>
    </row>
    <row r="125" spans="6:13">
      <c r="K125"/>
      <c r="L125"/>
      <c r="M125"/>
    </row>
    <row r="126" spans="6:13">
      <c r="K126"/>
      <c r="L126"/>
      <c r="M126"/>
    </row>
    <row r="127" spans="6:13">
      <c r="K127"/>
      <c r="L127"/>
      <c r="M127"/>
    </row>
    <row r="128" spans="6:13">
      <c r="K128"/>
      <c r="L128"/>
      <c r="M128"/>
    </row>
    <row r="129" spans="11:12">
      <c r="K129"/>
      <c r="L129"/>
    </row>
    <row r="130" spans="11:12">
      <c r="K130"/>
    </row>
  </sheetData>
  <sheetProtection algorithmName="SHA-512" hashValue="qrngLiJmXCgYuQSN0HSQHa9MmUhEWI70TR4ZKLTgXvph/sa60TnlGsk819ANGZNsc7Vm8P7Uh4S/EKDB7jJzfQ==" saltValue="qdgdQ0abt+2GJIQpt9/W/w==" spinCount="100000" sheet="1" formatCells="0"/>
  <customSheetViews>
    <customSheetView guid="{306F06C0-5A41-4C3F-BDE9-27C1B7D466F8}">
      <pageMargins left="0" right="0" top="0" bottom="0" header="0" footer="0"/>
    </customSheetView>
    <customSheetView guid="{0DD083E9-43A4-45C4-92EF-599B2EF53D32}">
      <pageMargins left="0" right="0" top="0" bottom="0" header="0" footer="0"/>
    </customSheetView>
  </customSheetViews>
  <mergeCells count="4">
    <mergeCell ref="F14:J15"/>
    <mergeCell ref="F16:J21"/>
    <mergeCell ref="A1:D5"/>
    <mergeCell ref="F8:J11"/>
  </mergeCells>
  <conditionalFormatting sqref="I24">
    <cfRule type="containsBlanks" dxfId="56" priority="84">
      <formula>LEN(TRIM(I24))=0</formula>
    </cfRule>
  </conditionalFormatting>
  <conditionalFormatting sqref="H24:H25">
    <cfRule type="containsBlanks" dxfId="55" priority="82">
      <formula>LEN(TRIM(H24))=0</formula>
    </cfRule>
  </conditionalFormatting>
  <conditionalFormatting sqref="I25">
    <cfRule type="containsBlanks" dxfId="54" priority="79">
      <formula>LEN(TRIM(I25))=0</formula>
    </cfRule>
  </conditionalFormatting>
  <conditionalFormatting sqref="H26">
    <cfRule type="containsBlanks" dxfId="53" priority="77">
      <formula>LEN(TRIM(H26))=0</formula>
    </cfRule>
  </conditionalFormatting>
  <conditionalFormatting sqref="I26">
    <cfRule type="containsBlanks" dxfId="52" priority="76">
      <formula>LEN(TRIM(I26))=0</formula>
    </cfRule>
  </conditionalFormatting>
  <conditionalFormatting sqref="C9:D33">
    <cfRule type="containsBlanks" dxfId="51" priority="2">
      <formula>LEN(TRIM(C9))=0</formula>
    </cfRule>
  </conditionalFormatting>
  <conditionalFormatting sqref="F8">
    <cfRule type="containsBlanks" dxfId="50" priority="1">
      <formula>LEN(TRIM(F8))=0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E0FEA-7B23-4822-BFF4-B234EBFBDB85}">
  <sheetPr codeName="Sheet10">
    <tabColor theme="5"/>
  </sheetPr>
  <dimension ref="A1:U63"/>
  <sheetViews>
    <sheetView showGridLines="0" zoomScale="82" zoomScaleNormal="70" workbookViewId="0">
      <selection activeCell="B14" sqref="B14"/>
    </sheetView>
  </sheetViews>
  <sheetFormatPr defaultColWidth="8.85546875" defaultRowHeight="16.899999999999999"/>
  <cols>
    <col min="1" max="1" width="3.7109375" style="89" customWidth="1"/>
    <col min="2" max="2" width="13.5703125" style="89" customWidth="1"/>
    <col min="3" max="3" width="56.42578125" style="89" customWidth="1"/>
    <col min="4" max="4" width="11.85546875" style="89" customWidth="1"/>
    <col min="5" max="7" width="20.7109375" style="89" customWidth="1"/>
    <col min="8" max="8" width="12" style="89" customWidth="1"/>
    <col min="9" max="9" width="13.42578125" style="89" bestFit="1" customWidth="1"/>
    <col min="10" max="10" width="11.42578125" style="89" customWidth="1"/>
    <col min="11" max="11" width="9" style="89" bestFit="1" customWidth="1"/>
    <col min="12" max="12" width="10.5703125" style="89" bestFit="1" customWidth="1"/>
    <col min="13" max="13" width="12.85546875" style="89" bestFit="1" customWidth="1"/>
    <col min="14" max="14" width="36" style="89" bestFit="1" customWidth="1"/>
    <col min="15" max="16" width="8.85546875" style="89"/>
    <col min="17" max="17" width="15.85546875" style="89" customWidth="1"/>
    <col min="18" max="16384" width="8.85546875" style="89"/>
  </cols>
  <sheetData>
    <row r="1" spans="1:21" ht="16.899999999999999" customHeight="1">
      <c r="A1" s="90" t="s">
        <v>248</v>
      </c>
      <c r="C1" s="91"/>
      <c r="D1" s="91"/>
      <c r="E1" s="91"/>
      <c r="F1" s="354" t="s">
        <v>129</v>
      </c>
      <c r="G1" s="354"/>
      <c r="H1" s="354"/>
      <c r="I1" s="354"/>
      <c r="J1" s="354"/>
      <c r="K1" s="101"/>
      <c r="L1" s="90"/>
      <c r="M1" s="90"/>
      <c r="N1" s="90"/>
      <c r="O1" s="90"/>
      <c r="P1" s="90"/>
      <c r="Q1" s="90"/>
      <c r="R1" s="90"/>
      <c r="S1" s="90"/>
      <c r="T1" s="90"/>
      <c r="U1" s="90"/>
    </row>
    <row r="2" spans="1:21" ht="16.899999999999999" customHeight="1">
      <c r="A2" s="88" t="s">
        <v>249</v>
      </c>
      <c r="B2" s="380" t="s">
        <v>250</v>
      </c>
      <c r="C2" s="380"/>
      <c r="D2" s="380"/>
      <c r="E2" s="380"/>
      <c r="F2" s="351" t="s">
        <v>130</v>
      </c>
      <c r="G2" s="351"/>
      <c r="H2" s="351"/>
      <c r="I2" s="351"/>
      <c r="J2" s="351"/>
      <c r="K2" s="90"/>
      <c r="L2" s="90"/>
      <c r="M2" s="90"/>
      <c r="N2" s="90"/>
      <c r="O2" s="90"/>
      <c r="P2" s="90"/>
      <c r="Q2" s="90"/>
      <c r="R2" s="90"/>
      <c r="S2" s="90"/>
      <c r="T2" s="90"/>
      <c r="U2" s="90"/>
    </row>
    <row r="3" spans="1:21" ht="16.5" customHeight="1">
      <c r="A3" s="88"/>
      <c r="B3" s="351" t="s">
        <v>251</v>
      </c>
      <c r="C3" s="351"/>
      <c r="D3" s="351"/>
      <c r="E3" s="351"/>
      <c r="F3" s="351"/>
      <c r="G3" s="351"/>
      <c r="H3" s="351"/>
      <c r="I3" s="351"/>
      <c r="J3" s="351"/>
      <c r="K3" s="90"/>
      <c r="L3" s="90"/>
      <c r="M3" s="90"/>
      <c r="N3" s="90"/>
      <c r="O3" s="90"/>
      <c r="P3" s="90"/>
      <c r="Q3" s="90"/>
      <c r="R3" s="90"/>
      <c r="S3" s="90"/>
      <c r="T3" s="90"/>
      <c r="U3" s="90"/>
    </row>
    <row r="4" spans="1:21">
      <c r="A4" s="88" t="s">
        <v>249</v>
      </c>
      <c r="B4" s="351" t="s">
        <v>252</v>
      </c>
      <c r="C4" s="351"/>
      <c r="D4" s="351"/>
      <c r="E4" s="351"/>
      <c r="F4" s="351" t="s">
        <v>131</v>
      </c>
      <c r="G4" s="351"/>
      <c r="H4" s="351"/>
      <c r="I4" s="351"/>
      <c r="J4" s="351"/>
      <c r="K4" s="90"/>
      <c r="L4" s="90"/>
      <c r="M4" s="90"/>
      <c r="N4" s="90"/>
      <c r="O4" s="90"/>
      <c r="P4" s="90"/>
      <c r="Q4" s="90"/>
      <c r="R4" s="90"/>
      <c r="S4" s="90"/>
      <c r="T4" s="90"/>
      <c r="U4" s="90"/>
    </row>
    <row r="5" spans="1:21" ht="16.5" customHeight="1">
      <c r="A5" s="88" t="s">
        <v>249</v>
      </c>
      <c r="B5" s="89" t="s">
        <v>253</v>
      </c>
      <c r="F5" s="355" t="s">
        <v>132</v>
      </c>
      <c r="G5" s="355"/>
      <c r="H5" s="355"/>
      <c r="I5" s="355"/>
      <c r="J5" s="355"/>
      <c r="K5" s="90"/>
      <c r="L5" s="90"/>
      <c r="M5" s="90"/>
      <c r="N5" s="90"/>
      <c r="O5" s="90"/>
      <c r="P5" s="90"/>
      <c r="Q5" s="90"/>
      <c r="R5" s="90"/>
      <c r="S5" s="90"/>
      <c r="T5" s="90"/>
      <c r="U5" s="90"/>
    </row>
    <row r="6" spans="1:21" ht="16.899999999999999" customHeight="1">
      <c r="A6" s="88" t="s">
        <v>249</v>
      </c>
      <c r="B6" s="101" t="s">
        <v>254</v>
      </c>
      <c r="C6" s="101"/>
      <c r="D6" s="101"/>
      <c r="E6" s="101"/>
      <c r="F6" s="351"/>
      <c r="G6" s="351"/>
      <c r="H6" s="351"/>
      <c r="I6" s="351"/>
      <c r="J6" s="351"/>
      <c r="K6" s="90"/>
      <c r="L6" s="90"/>
      <c r="M6" s="90"/>
      <c r="N6" s="90"/>
      <c r="O6" s="90"/>
      <c r="P6" s="90"/>
      <c r="Q6" s="90"/>
      <c r="R6" s="90"/>
      <c r="S6" s="90"/>
      <c r="T6" s="90"/>
      <c r="U6" s="90"/>
    </row>
    <row r="7" spans="1:21" ht="17.45">
      <c r="A7" s="88"/>
      <c r="B7" s="101" t="s">
        <v>255</v>
      </c>
      <c r="C7" s="247"/>
      <c r="D7" s="247"/>
      <c r="E7" s="247"/>
      <c r="F7" s="356" t="s">
        <v>256</v>
      </c>
      <c r="G7" s="356"/>
      <c r="H7" s="356"/>
      <c r="I7" s="356"/>
      <c r="J7" s="356"/>
      <c r="K7" s="90"/>
      <c r="L7" s="90"/>
      <c r="M7" s="90"/>
      <c r="N7" s="90"/>
      <c r="O7" s="90"/>
      <c r="P7" s="90"/>
      <c r="Q7" s="90"/>
      <c r="R7" s="90"/>
      <c r="S7" s="90"/>
      <c r="T7" s="90"/>
      <c r="U7" s="90"/>
    </row>
    <row r="8" spans="1:21" ht="16.899999999999999" customHeight="1">
      <c r="A8" s="88" t="s">
        <v>249</v>
      </c>
      <c r="B8" s="101" t="s">
        <v>257</v>
      </c>
      <c r="C8" s="247"/>
      <c r="D8" s="247"/>
      <c r="E8" s="247"/>
      <c r="F8" s="353"/>
      <c r="G8" s="353"/>
      <c r="H8" s="353"/>
      <c r="I8" s="353"/>
      <c r="J8" s="353"/>
      <c r="K8" s="90"/>
      <c r="L8" s="90"/>
      <c r="M8" s="90"/>
      <c r="N8" s="90"/>
      <c r="O8" s="90"/>
      <c r="P8" s="90"/>
      <c r="Q8" s="90"/>
      <c r="R8" s="90"/>
      <c r="S8" s="90"/>
      <c r="T8" s="90"/>
      <c r="U8" s="90"/>
    </row>
    <row r="9" spans="1:21" ht="16.5" customHeight="1">
      <c r="A9" s="88" t="s">
        <v>249</v>
      </c>
      <c r="B9" s="101" t="s">
        <v>258</v>
      </c>
      <c r="C9" s="101"/>
      <c r="D9" s="101"/>
      <c r="E9" s="101"/>
      <c r="F9" s="353"/>
      <c r="G9" s="353"/>
      <c r="H9" s="353"/>
      <c r="I9" s="353"/>
      <c r="J9" s="353"/>
      <c r="K9" s="90"/>
      <c r="L9" s="90"/>
      <c r="M9" s="90"/>
      <c r="N9" s="90"/>
      <c r="O9" s="90"/>
      <c r="P9" s="90"/>
      <c r="Q9" s="90"/>
      <c r="R9" s="90"/>
      <c r="S9" s="90"/>
      <c r="T9" s="90"/>
      <c r="U9" s="90"/>
    </row>
    <row r="10" spans="1:21" ht="16.5" customHeight="1">
      <c r="A10" s="88"/>
      <c r="B10" s="352"/>
      <c r="C10" s="352"/>
      <c r="D10" s="352"/>
      <c r="E10" s="352"/>
      <c r="F10" s="353"/>
      <c r="G10" s="353"/>
      <c r="H10" s="353"/>
      <c r="I10" s="353"/>
      <c r="J10" s="353"/>
      <c r="K10" s="90"/>
      <c r="L10" s="90"/>
      <c r="M10" s="90"/>
      <c r="N10" s="90"/>
      <c r="O10" s="90"/>
      <c r="P10" s="90"/>
      <c r="Q10" s="90"/>
      <c r="R10" s="90"/>
      <c r="S10" s="90"/>
      <c r="T10" s="90"/>
      <c r="U10" s="90"/>
    </row>
    <row r="11" spans="1:21" ht="26.45" customHeight="1">
      <c r="A11" s="88"/>
      <c r="B11" s="352"/>
      <c r="C11" s="352"/>
      <c r="D11" s="352"/>
      <c r="E11" s="352"/>
      <c r="F11" s="353"/>
      <c r="G11" s="353"/>
      <c r="H11" s="353"/>
      <c r="I11" s="353"/>
      <c r="J11" s="353"/>
    </row>
    <row r="12" spans="1:21" ht="17.45" thickBot="1">
      <c r="M12" s="350" t="s">
        <v>259</v>
      </c>
      <c r="N12" s="350"/>
      <c r="O12" s="350"/>
      <c r="P12" s="350"/>
      <c r="Q12" s="350"/>
    </row>
    <row r="13" spans="1:21" ht="42" customHeight="1">
      <c r="B13" s="103" t="s">
        <v>260</v>
      </c>
      <c r="C13" s="104" t="s">
        <v>261</v>
      </c>
      <c r="D13" s="98" t="s">
        <v>262</v>
      </c>
      <c r="E13" s="97" t="s">
        <v>263</v>
      </c>
      <c r="F13" s="97" t="s">
        <v>264</v>
      </c>
      <c r="G13" s="97" t="s">
        <v>69</v>
      </c>
      <c r="H13" s="98" t="s">
        <v>265</v>
      </c>
      <c r="M13" s="105" t="s">
        <v>260</v>
      </c>
      <c r="N13" s="105" t="s">
        <v>266</v>
      </c>
      <c r="O13" s="105"/>
      <c r="P13" s="105" t="s">
        <v>262</v>
      </c>
      <c r="Q13" s="105" t="s">
        <v>267</v>
      </c>
    </row>
    <row r="14" spans="1:21" ht="65.099999999999994" customHeight="1">
      <c r="B14" s="78"/>
      <c r="C14" s="78"/>
      <c r="D14" s="79"/>
      <c r="E14" s="80"/>
      <c r="F14" s="80"/>
      <c r="G14" s="80"/>
      <c r="H14" s="81">
        <f>SUMIF('FixturesByArea Individual Files'!$B$10:$B$563,B14,'FixturesByArea Individual Files'!$D$10:$D$563)+SUMIF('FixturesByArea Individual Files'!$J$10:$J$563,B14,'FixturesByArea Individual Files'!$L$10:$L$563)</f>
        <v>0</v>
      </c>
      <c r="M14" s="106" t="s">
        <v>268</v>
      </c>
      <c r="N14" s="106" t="s">
        <v>269</v>
      </c>
      <c r="O14" s="107"/>
      <c r="P14" s="107">
        <v>150</v>
      </c>
      <c r="Q14" s="107">
        <v>4</v>
      </c>
    </row>
    <row r="15" spans="1:21" ht="65.099999999999994" customHeight="1">
      <c r="B15" s="78"/>
      <c r="C15" s="78"/>
      <c r="D15" s="79"/>
      <c r="E15" s="80"/>
      <c r="F15" s="80"/>
      <c r="G15" s="80"/>
      <c r="H15" s="81">
        <f>SUMIF('FixturesByArea Individual Files'!$B$10:$B$563,B15,'FixturesByArea Individual Files'!$D$10:$D$563)+SUMIF('FixturesByArea Individual Files'!$J$10:$J$563,B15,'FixturesByArea Individual Files'!$L$10:$L$563)</f>
        <v>0</v>
      </c>
      <c r="M15" s="106" t="s">
        <v>270</v>
      </c>
      <c r="N15" s="108" t="s">
        <v>271</v>
      </c>
      <c r="O15" s="107"/>
      <c r="P15" s="107">
        <v>49</v>
      </c>
      <c r="Q15" s="107">
        <v>10</v>
      </c>
    </row>
    <row r="16" spans="1:21" ht="65.099999999999994" customHeight="1">
      <c r="B16" s="78" t="s">
        <v>272</v>
      </c>
      <c r="C16" s="78"/>
      <c r="D16" s="79"/>
      <c r="E16" s="80"/>
      <c r="F16" s="80"/>
      <c r="G16" s="80"/>
      <c r="H16" s="81">
        <f>SUMIF('FixturesByArea Individual Files'!$B$10:$B$563,B16,'FixturesByArea Individual Files'!$D$10:$D$563)+SUMIF('FixturesByArea Individual Files'!$J$10:$J$563,B16,'FixturesByArea Individual Files'!$L$10:$L$563)</f>
        <v>0</v>
      </c>
      <c r="M16" s="106" t="s">
        <v>273</v>
      </c>
      <c r="N16" s="106" t="s">
        <v>274</v>
      </c>
      <c r="O16" s="107"/>
      <c r="P16" s="107">
        <v>55</v>
      </c>
      <c r="Q16" s="107">
        <v>251</v>
      </c>
    </row>
    <row r="17" spans="2:17" ht="65.099999999999994" customHeight="1">
      <c r="B17" s="78" t="s">
        <v>272</v>
      </c>
      <c r="C17" s="78"/>
      <c r="D17" s="79"/>
      <c r="E17" s="80"/>
      <c r="F17" s="80"/>
      <c r="G17" s="80"/>
      <c r="H17" s="81">
        <f>SUMIF('FixturesByArea Individual Files'!$B$10:$B$563,B17,'FixturesByArea Individual Files'!$D$10:$D$563)+SUMIF('FixturesByArea Individual Files'!$J$10:$J$563,B17,'FixturesByArea Individual Files'!$L$10:$L$563)</f>
        <v>0</v>
      </c>
      <c r="M17" s="106" t="s">
        <v>275</v>
      </c>
      <c r="N17" s="106" t="s">
        <v>274</v>
      </c>
      <c r="O17" s="107"/>
      <c r="P17" s="107">
        <v>43</v>
      </c>
      <c r="Q17" s="107">
        <v>359</v>
      </c>
    </row>
    <row r="18" spans="2:17" ht="65.099999999999994" customHeight="1">
      <c r="B18" s="78"/>
      <c r="C18" s="78"/>
      <c r="D18" s="79"/>
      <c r="E18" s="80"/>
      <c r="F18" s="80"/>
      <c r="G18" s="80"/>
      <c r="H18" s="81">
        <f>SUMIF('FixturesByArea Individual Files'!$B$10:$B$563,B18,'FixturesByArea Individual Files'!$D$10:$D$563)+SUMIF('FixturesByArea Individual Files'!$J$10:$J$563,B18,'FixturesByArea Individual Files'!$L$10:$L$563)</f>
        <v>0</v>
      </c>
      <c r="M18" s="106" t="s">
        <v>276</v>
      </c>
      <c r="N18" s="106" t="s">
        <v>274</v>
      </c>
      <c r="O18" s="107"/>
      <c r="P18" s="107">
        <v>43</v>
      </c>
      <c r="Q18" s="107">
        <v>1</v>
      </c>
    </row>
    <row r="19" spans="2:17" ht="65.099999999999994" customHeight="1">
      <c r="B19" s="78" t="s">
        <v>272</v>
      </c>
      <c r="C19" s="78"/>
      <c r="D19" s="79"/>
      <c r="E19" s="80"/>
      <c r="F19" s="80"/>
      <c r="G19" s="80"/>
      <c r="H19" s="81">
        <f>SUMIF('FixturesByArea Individual Files'!$B$10:$B$563,B19,'FixturesByArea Individual Files'!$D$10:$D$563)+SUMIF('FixturesByArea Individual Files'!$J$10:$J$563,B19,'FixturesByArea Individual Files'!$L$10:$L$563)</f>
        <v>0</v>
      </c>
      <c r="M19" s="106" t="s">
        <v>277</v>
      </c>
      <c r="N19" s="106" t="s">
        <v>278</v>
      </c>
      <c r="O19" s="107"/>
      <c r="P19" s="107">
        <v>48</v>
      </c>
      <c r="Q19" s="107">
        <v>2</v>
      </c>
    </row>
    <row r="20" spans="2:17" ht="65.099999999999994" customHeight="1">
      <c r="B20" s="78" t="s">
        <v>272</v>
      </c>
      <c r="C20" s="78"/>
      <c r="D20" s="79"/>
      <c r="E20" s="80"/>
      <c r="F20" s="80"/>
      <c r="G20" s="80"/>
      <c r="H20" s="81">
        <f>SUMIF('FixturesByArea Individual Files'!$B$10:$B$563,B20,'FixturesByArea Individual Files'!$D$10:$D$563)+SUMIF('FixturesByArea Individual Files'!$J$10:$J$563,B20,'FixturesByArea Individual Files'!$L$10:$L$563)</f>
        <v>0</v>
      </c>
    </row>
    <row r="21" spans="2:17" ht="65.099999999999994" customHeight="1">
      <c r="B21" s="78" t="s">
        <v>272</v>
      </c>
      <c r="C21" s="78"/>
      <c r="D21" s="79"/>
      <c r="E21" s="80"/>
      <c r="F21" s="80"/>
      <c r="G21" s="80"/>
      <c r="H21" s="81">
        <f>SUMIF('FixturesByArea Individual Files'!$B$10:$B$563,B21,'FixturesByArea Individual Files'!$D$10:$D$563)+SUMIF('FixturesByArea Individual Files'!$J$10:$J$563,B21,'FixturesByArea Individual Files'!$L$10:$L$563)</f>
        <v>0</v>
      </c>
    </row>
    <row r="22" spans="2:17" ht="65.099999999999994" customHeight="1">
      <c r="B22" s="78" t="s">
        <v>272</v>
      </c>
      <c r="C22" s="78"/>
      <c r="D22" s="79"/>
      <c r="E22" s="80"/>
      <c r="F22" s="80"/>
      <c r="G22" s="80"/>
      <c r="H22" s="81">
        <f>SUMIF('FixturesByArea Individual Files'!$B$10:$B$563,B22,'FixturesByArea Individual Files'!$D$10:$D$563)+SUMIF('FixturesByArea Individual Files'!$J$10:$J$563,B22,'FixturesByArea Individual Files'!$L$10:$L$563)</f>
        <v>0</v>
      </c>
    </row>
    <row r="23" spans="2:17" ht="65.099999999999994" customHeight="1">
      <c r="B23" s="78" t="s">
        <v>272</v>
      </c>
      <c r="C23" s="78"/>
      <c r="D23" s="79"/>
      <c r="E23" s="80"/>
      <c r="F23" s="80"/>
      <c r="G23" s="80"/>
      <c r="H23" s="81">
        <f>SUMIF('FixturesByArea Individual Files'!$B$10:$B$563,B23,'FixturesByArea Individual Files'!$D$10:$D$563)+SUMIF('FixturesByArea Individual Files'!$J$10:$J$563,B23,'FixturesByArea Individual Files'!$L$10:$L$563)</f>
        <v>0</v>
      </c>
    </row>
    <row r="24" spans="2:17" ht="65.099999999999994" customHeight="1">
      <c r="B24" s="78" t="s">
        <v>272</v>
      </c>
      <c r="C24" s="78"/>
      <c r="D24" s="79"/>
      <c r="E24" s="80"/>
      <c r="F24" s="80"/>
      <c r="G24" s="80"/>
      <c r="H24" s="81">
        <f>SUMIF('FixturesByArea Individual Files'!$B$10:$B$563,B24,'FixturesByArea Individual Files'!$D$10:$D$563)+SUMIF('FixturesByArea Individual Files'!$J$10:$J$563,B24,'FixturesByArea Individual Files'!$L$10:$L$563)</f>
        <v>0</v>
      </c>
      <c r="K24" s="109"/>
      <c r="L24" s="109"/>
    </row>
    <row r="25" spans="2:17" ht="65.099999999999994" customHeight="1">
      <c r="B25" s="78" t="s">
        <v>272</v>
      </c>
      <c r="C25" s="78"/>
      <c r="D25" s="79"/>
      <c r="E25" s="80"/>
      <c r="F25" s="80"/>
      <c r="G25" s="80"/>
      <c r="H25" s="81">
        <f>SUMIF('FixturesByArea Individual Files'!$B$10:$B$563,B25,'FixturesByArea Individual Files'!$D$10:$D$563)+SUMIF('FixturesByArea Individual Files'!$J$10:$J$563,B25,'FixturesByArea Individual Files'!$L$10:$L$563)</f>
        <v>0</v>
      </c>
      <c r="K25" s="109"/>
      <c r="L25" s="109"/>
    </row>
    <row r="26" spans="2:17" ht="65.099999999999994" customHeight="1">
      <c r="B26" s="78" t="s">
        <v>272</v>
      </c>
      <c r="C26" s="78"/>
      <c r="D26" s="79"/>
      <c r="E26" s="80"/>
      <c r="F26" s="80"/>
      <c r="G26" s="80"/>
      <c r="H26" s="81">
        <f>SUMIF('FixturesByArea Individual Files'!$B$10:$B$563,B26,'FixturesByArea Individual Files'!$D$10:$D$563)+SUMIF('FixturesByArea Individual Files'!$J$10:$J$563,B26,'FixturesByArea Individual Files'!$L$10:$L$563)</f>
        <v>0</v>
      </c>
      <c r="K26" s="109"/>
      <c r="L26" s="109"/>
    </row>
    <row r="27" spans="2:17" ht="65.099999999999994" customHeight="1">
      <c r="B27" s="78"/>
      <c r="C27" s="78"/>
      <c r="D27" s="79"/>
      <c r="E27" s="80"/>
      <c r="F27" s="80"/>
      <c r="G27" s="80"/>
      <c r="H27" s="81">
        <f>SUMIF('FixturesByArea Individual Files'!$B$10:$B$563,B27,'FixturesByArea Individual Files'!$D$10:$D$563)+SUMIF('FixturesByArea Individual Files'!$J$10:$J$563,B27,'FixturesByArea Individual Files'!$L$10:$L$563)</f>
        <v>0</v>
      </c>
    </row>
    <row r="28" spans="2:17" ht="65.099999999999994" customHeight="1">
      <c r="B28" s="78" t="s">
        <v>272</v>
      </c>
      <c r="C28" s="78"/>
      <c r="D28" s="79"/>
      <c r="E28" s="80"/>
      <c r="F28" s="80"/>
      <c r="G28" s="80"/>
      <c r="H28" s="81">
        <f>SUMIF('FixturesByArea Individual Files'!$B$10:$B$563,B28,'FixturesByArea Individual Files'!$D$10:$D$563)+SUMIF('FixturesByArea Individual Files'!$J$10:$J$563,B28,'FixturesByArea Individual Files'!$L$10:$L$563)</f>
        <v>0</v>
      </c>
    </row>
    <row r="29" spans="2:17" ht="65.099999999999994" customHeight="1">
      <c r="B29" s="78" t="s">
        <v>272</v>
      </c>
      <c r="C29" s="78"/>
      <c r="D29" s="79"/>
      <c r="E29" s="80"/>
      <c r="F29" s="80"/>
      <c r="G29" s="80"/>
      <c r="H29" s="81">
        <f>SUMIF('FixturesByArea Individual Files'!$B$10:$B$563,B29,'FixturesByArea Individual Files'!$D$10:$D$563)+SUMIF('FixturesByArea Individual Files'!$J$10:$J$563,B29,'FixturesByArea Individual Files'!$L$10:$L$563)</f>
        <v>0</v>
      </c>
    </row>
    <row r="30" spans="2:17" ht="65.099999999999994" customHeight="1">
      <c r="B30" s="78" t="s">
        <v>272</v>
      </c>
      <c r="C30" s="78"/>
      <c r="D30" s="79"/>
      <c r="E30" s="80"/>
      <c r="F30" s="80"/>
      <c r="G30" s="80"/>
      <c r="H30" s="81">
        <f>SUMIF('FixturesByArea Individual Files'!$B$10:$B$563,B30,'FixturesByArea Individual Files'!$D$10:$D$563)+SUMIF('FixturesByArea Individual Files'!$J$10:$J$563,B30,'FixturesByArea Individual Files'!$L$10:$L$563)</f>
        <v>0</v>
      </c>
    </row>
    <row r="31" spans="2:17" ht="65.099999999999994" customHeight="1">
      <c r="B31" s="78" t="s">
        <v>272</v>
      </c>
      <c r="C31" s="78"/>
      <c r="D31" s="79"/>
      <c r="E31" s="80"/>
      <c r="F31" s="80"/>
      <c r="G31" s="80"/>
      <c r="H31" s="81">
        <f>SUMIF('FixturesByArea Individual Files'!$B$10:$B$563,B31,'FixturesByArea Individual Files'!$D$10:$D$563)+SUMIF('FixturesByArea Individual Files'!$J$10:$J$563,B31,'FixturesByArea Individual Files'!$L$10:$L$563)</f>
        <v>0</v>
      </c>
    </row>
    <row r="32" spans="2:17" ht="65.099999999999994" customHeight="1">
      <c r="B32" s="78" t="s">
        <v>272</v>
      </c>
      <c r="C32" s="78"/>
      <c r="D32" s="79"/>
      <c r="E32" s="80"/>
      <c r="F32" s="80"/>
      <c r="G32" s="80"/>
      <c r="H32" s="81">
        <f>SUMIF('FixturesByArea Individual Files'!$B$10:$B$563,B32,'FixturesByArea Individual Files'!$D$10:$D$563)+SUMIF('FixturesByArea Individual Files'!$J$10:$J$563,B32,'FixturesByArea Individual Files'!$L$10:$L$563)</f>
        <v>0</v>
      </c>
    </row>
    <row r="33" spans="2:8" ht="65.099999999999994" customHeight="1">
      <c r="B33" s="78" t="s">
        <v>272</v>
      </c>
      <c r="C33" s="78"/>
      <c r="D33" s="79"/>
      <c r="E33" s="80"/>
      <c r="F33" s="80"/>
      <c r="G33" s="80"/>
      <c r="H33" s="81">
        <f>SUMIF('FixturesByArea Individual Files'!$B$10:$B$563,B33,'FixturesByArea Individual Files'!$D$10:$D$563)+SUMIF('FixturesByArea Individual Files'!$J$10:$J$563,B33,'FixturesByArea Individual Files'!$L$10:$L$563)</f>
        <v>0</v>
      </c>
    </row>
    <row r="34" spans="2:8" ht="65.099999999999994" customHeight="1">
      <c r="B34" s="78" t="s">
        <v>272</v>
      </c>
      <c r="C34" s="78"/>
      <c r="D34" s="79"/>
      <c r="E34" s="80"/>
      <c r="F34" s="80"/>
      <c r="G34" s="80"/>
      <c r="H34" s="81">
        <f>SUMIF('FixturesByArea Individual Files'!$B$10:$B$563,B34,'FixturesByArea Individual Files'!$D$10:$D$563)+SUMIF('FixturesByArea Individual Files'!$J$10:$J$563,B34,'FixturesByArea Individual Files'!$L$10:$L$563)</f>
        <v>0</v>
      </c>
    </row>
    <row r="35" spans="2:8" ht="65.099999999999994" customHeight="1">
      <c r="B35" s="78" t="s">
        <v>272</v>
      </c>
      <c r="C35" s="78"/>
      <c r="D35" s="79"/>
      <c r="E35" s="80"/>
      <c r="F35" s="80"/>
      <c r="G35" s="80"/>
      <c r="H35" s="81">
        <f>SUMIF('FixturesByArea Individual Files'!$B$10:$B$563,B35,'FixturesByArea Individual Files'!$D$10:$D$563)+SUMIF('FixturesByArea Individual Files'!$J$10:$J$563,B35,'FixturesByArea Individual Files'!$L$10:$L$563)</f>
        <v>0</v>
      </c>
    </row>
    <row r="36" spans="2:8" ht="65.099999999999994" customHeight="1">
      <c r="B36" s="78" t="s">
        <v>272</v>
      </c>
      <c r="C36" s="78"/>
      <c r="D36" s="79"/>
      <c r="E36" s="80"/>
      <c r="F36" s="80"/>
      <c r="G36" s="80"/>
      <c r="H36" s="81">
        <f>SUMIF('FixturesByArea Individual Files'!$B$10:$B$563,B36,'FixturesByArea Individual Files'!$D$10:$D$563)+SUMIF('FixturesByArea Individual Files'!$J$10:$J$563,B36,'FixturesByArea Individual Files'!$L$10:$L$563)</f>
        <v>0</v>
      </c>
    </row>
    <row r="37" spans="2:8" ht="65.099999999999994" customHeight="1">
      <c r="B37" s="78" t="s">
        <v>272</v>
      </c>
      <c r="C37" s="78"/>
      <c r="D37" s="79"/>
      <c r="E37" s="80"/>
      <c r="F37" s="80"/>
      <c r="G37" s="80"/>
      <c r="H37" s="81">
        <f>SUMIF('FixturesByArea Individual Files'!$B$10:$B$563,B37,'FixturesByArea Individual Files'!$D$10:$D$563)+SUMIF('FixturesByArea Individual Files'!$J$10:$J$563,B37,'FixturesByArea Individual Files'!$L$10:$L$563)</f>
        <v>0</v>
      </c>
    </row>
    <row r="38" spans="2:8" ht="65.099999999999994" customHeight="1">
      <c r="B38" s="78" t="s">
        <v>272</v>
      </c>
      <c r="C38" s="78"/>
      <c r="D38" s="79"/>
      <c r="E38" s="80"/>
      <c r="F38" s="80"/>
      <c r="G38" s="80"/>
      <c r="H38" s="81">
        <f>SUMIF('FixturesByArea Individual Files'!$B$10:$B$563,B38,'FixturesByArea Individual Files'!$D$10:$D$563)+SUMIF('FixturesByArea Individual Files'!$J$10:$J$563,B38,'FixturesByArea Individual Files'!$L$10:$L$563)</f>
        <v>0</v>
      </c>
    </row>
    <row r="39" spans="2:8" ht="65.099999999999994" customHeight="1">
      <c r="B39" s="78" t="s">
        <v>272</v>
      </c>
      <c r="C39" s="78"/>
      <c r="D39" s="79"/>
      <c r="E39" s="80"/>
      <c r="F39" s="80"/>
      <c r="G39" s="80"/>
      <c r="H39" s="81">
        <f>SUMIF('FixturesByArea Individual Files'!$B$10:$B$563,B39,'FixturesByArea Individual Files'!$D$10:$D$563)+SUMIF('FixturesByArea Individual Files'!$J$10:$J$563,B39,'FixturesByArea Individual Files'!$L$10:$L$563)</f>
        <v>0</v>
      </c>
    </row>
    <row r="40" spans="2:8" ht="65.099999999999994" customHeight="1">
      <c r="B40" s="78" t="s">
        <v>272</v>
      </c>
      <c r="C40" s="78"/>
      <c r="D40" s="79"/>
      <c r="E40" s="80"/>
      <c r="F40" s="80"/>
      <c r="G40" s="80"/>
      <c r="H40" s="81">
        <f>SUMIF('FixturesByArea Individual Files'!$B$10:$B$563,B40,'FixturesByArea Individual Files'!$D$10:$D$563)+SUMIF('FixturesByArea Individual Files'!$J$10:$J$563,B40,'FixturesByArea Individual Files'!$L$10:$L$563)</f>
        <v>0</v>
      </c>
    </row>
    <row r="41" spans="2:8" ht="65.099999999999994" customHeight="1">
      <c r="B41" s="78" t="s">
        <v>272</v>
      </c>
      <c r="C41" s="78"/>
      <c r="D41" s="79"/>
      <c r="E41" s="80"/>
      <c r="F41" s="80"/>
      <c r="G41" s="80"/>
      <c r="H41" s="81">
        <f>SUMIF('FixturesByArea Individual Files'!$B$10:$B$563,B41,'FixturesByArea Individual Files'!$D$10:$D$563)+SUMIF('FixturesByArea Individual Files'!$J$10:$J$563,B41,'FixturesByArea Individual Files'!$L$10:$L$563)</f>
        <v>0</v>
      </c>
    </row>
    <row r="42" spans="2:8" ht="65.099999999999994" customHeight="1">
      <c r="B42" s="78" t="s">
        <v>272</v>
      </c>
      <c r="C42" s="78"/>
      <c r="D42" s="79"/>
      <c r="E42" s="80"/>
      <c r="F42" s="80"/>
      <c r="G42" s="80"/>
      <c r="H42" s="81">
        <f>SUMIF('FixturesByArea Individual Files'!$B$10:$B$563,B42,'FixturesByArea Individual Files'!$D$10:$D$563)+SUMIF('FixturesByArea Individual Files'!$J$10:$J$563,B42,'FixturesByArea Individual Files'!$L$10:$L$563)</f>
        <v>0</v>
      </c>
    </row>
    <row r="43" spans="2:8" ht="65.099999999999994" customHeight="1">
      <c r="B43" s="78" t="s">
        <v>272</v>
      </c>
      <c r="C43" s="78"/>
      <c r="D43" s="79"/>
      <c r="E43" s="80"/>
      <c r="F43" s="80"/>
      <c r="G43" s="80"/>
      <c r="H43" s="81">
        <f>SUMIF('FixturesByArea Individual Files'!$B$10:$B$563,B43,'FixturesByArea Individual Files'!$D$10:$D$563)+SUMIF('FixturesByArea Individual Files'!$J$10:$J$563,B43,'FixturesByArea Individual Files'!$L$10:$L$563)</f>
        <v>0</v>
      </c>
    </row>
    <row r="44" spans="2:8" ht="65.099999999999994" customHeight="1">
      <c r="B44" s="78" t="s">
        <v>272</v>
      </c>
      <c r="C44" s="78"/>
      <c r="D44" s="79"/>
      <c r="E44" s="80"/>
      <c r="F44" s="80"/>
      <c r="G44" s="80"/>
      <c r="H44" s="81">
        <f>SUMIF('FixturesByArea Individual Files'!$B$10:$B$563,B44,'FixturesByArea Individual Files'!$D$10:$D$563)+SUMIF('FixturesByArea Individual Files'!$J$10:$J$563,B44,'FixturesByArea Individual Files'!$L$10:$L$563)</f>
        <v>0</v>
      </c>
    </row>
    <row r="45" spans="2:8" ht="65.099999999999994" customHeight="1">
      <c r="B45" s="78" t="s">
        <v>272</v>
      </c>
      <c r="C45" s="78"/>
      <c r="D45" s="79"/>
      <c r="E45" s="80"/>
      <c r="F45" s="80"/>
      <c r="G45" s="80"/>
      <c r="H45" s="81">
        <f>SUMIF('FixturesByArea Individual Files'!$B$10:$B$563,B45,'FixturesByArea Individual Files'!$D$10:$D$563)+SUMIF('FixturesByArea Individual Files'!$J$10:$J$563,B45,'FixturesByArea Individual Files'!$L$10:$L$563)</f>
        <v>0</v>
      </c>
    </row>
    <row r="46" spans="2:8" ht="65.099999999999994" customHeight="1">
      <c r="B46" s="78" t="s">
        <v>272</v>
      </c>
      <c r="C46" s="78"/>
      <c r="D46" s="79"/>
      <c r="E46" s="80"/>
      <c r="F46" s="80"/>
      <c r="G46" s="80"/>
      <c r="H46" s="81">
        <f>SUMIF('FixturesByArea Individual Files'!$B$10:$B$563,B46,'FixturesByArea Individual Files'!$D$10:$D$563)+SUMIF('FixturesByArea Individual Files'!$J$10:$J$563,B46,'FixturesByArea Individual Files'!$L$10:$L$563)</f>
        <v>0</v>
      </c>
    </row>
    <row r="47" spans="2:8" ht="65.099999999999994" customHeight="1">
      <c r="B47" s="78" t="s">
        <v>272</v>
      </c>
      <c r="C47" s="78"/>
      <c r="D47" s="79"/>
      <c r="E47" s="80"/>
      <c r="F47" s="80"/>
      <c r="G47" s="80"/>
      <c r="H47" s="81">
        <f>SUMIF('FixturesByArea Individual Files'!$B$10:$B$563,B47,'FixturesByArea Individual Files'!$D$10:$D$563)+SUMIF('FixturesByArea Individual Files'!$J$10:$J$563,B47,'FixturesByArea Individual Files'!$L$10:$L$563)</f>
        <v>0</v>
      </c>
    </row>
    <row r="48" spans="2:8" ht="65.099999999999994" customHeight="1">
      <c r="B48" s="78" t="s">
        <v>272</v>
      </c>
      <c r="C48" s="78"/>
      <c r="D48" s="79"/>
      <c r="E48" s="80"/>
      <c r="F48" s="80"/>
      <c r="G48" s="80"/>
      <c r="H48" s="81">
        <f>SUMIF('FixturesByArea Individual Files'!$B$10:$B$563,B48,'FixturesByArea Individual Files'!$D$10:$D$563)+SUMIF('FixturesByArea Individual Files'!$J$10:$J$563,B48,'FixturesByArea Individual Files'!$L$10:$L$563)</f>
        <v>0</v>
      </c>
    </row>
    <row r="49" spans="2:8" ht="65.099999999999994" customHeight="1">
      <c r="B49" s="78" t="s">
        <v>272</v>
      </c>
      <c r="C49" s="78"/>
      <c r="D49" s="79"/>
      <c r="E49" s="80"/>
      <c r="F49" s="80"/>
      <c r="G49" s="80"/>
      <c r="H49" s="81">
        <f>SUMIF('FixturesByArea Individual Files'!$B$10:$B$563,B49,'FixturesByArea Individual Files'!$D$10:$D$563)+SUMIF('FixturesByArea Individual Files'!$J$10:$J$563,B49,'FixturesByArea Individual Files'!$L$10:$L$563)</f>
        <v>0</v>
      </c>
    </row>
    <row r="50" spans="2:8" ht="65.099999999999994" customHeight="1">
      <c r="B50" s="78" t="s">
        <v>272</v>
      </c>
      <c r="C50" s="78"/>
      <c r="D50" s="79"/>
      <c r="E50" s="80"/>
      <c r="F50" s="80"/>
      <c r="G50" s="80"/>
      <c r="H50" s="81">
        <f>SUMIF('FixturesByArea Individual Files'!$B$10:$B$563,B50,'FixturesByArea Individual Files'!$D$10:$D$563)+SUMIF('FixturesByArea Individual Files'!$J$10:$J$563,B50,'FixturesByArea Individual Files'!$L$10:$L$563)</f>
        <v>0</v>
      </c>
    </row>
    <row r="51" spans="2:8" ht="65.099999999999994" customHeight="1">
      <c r="B51" s="78" t="s">
        <v>272</v>
      </c>
      <c r="C51" s="78"/>
      <c r="D51" s="79"/>
      <c r="E51" s="80"/>
      <c r="F51" s="80"/>
      <c r="G51" s="80"/>
      <c r="H51" s="81">
        <f>SUMIF('FixturesByArea Individual Files'!$B$10:$B$563,B51,'FixturesByArea Individual Files'!$D$10:$D$563)+SUMIF('FixturesByArea Individual Files'!$J$10:$J$563,B51,'FixturesByArea Individual Files'!$L$10:$L$563)</f>
        <v>0</v>
      </c>
    </row>
    <row r="52" spans="2:8" ht="65.099999999999994" customHeight="1">
      <c r="B52" s="78" t="s">
        <v>272</v>
      </c>
      <c r="C52" s="78"/>
      <c r="D52" s="79"/>
      <c r="E52" s="80"/>
      <c r="F52" s="80"/>
      <c r="G52" s="80"/>
      <c r="H52" s="81">
        <f>SUMIF('FixturesByArea Individual Files'!$B$10:$B$563,B52,'FixturesByArea Individual Files'!$D$10:$D$563)+SUMIF('FixturesByArea Individual Files'!$J$10:$J$563,B52,'FixturesByArea Individual Files'!$L$10:$L$563)</f>
        <v>0</v>
      </c>
    </row>
    <row r="53" spans="2:8" ht="65.099999999999994" customHeight="1">
      <c r="B53" s="78" t="s">
        <v>272</v>
      </c>
      <c r="C53" s="78"/>
      <c r="D53" s="79"/>
      <c r="E53" s="80"/>
      <c r="F53" s="80"/>
      <c r="G53" s="80"/>
      <c r="H53" s="81">
        <f>SUMIF('FixturesByArea Individual Files'!$B$10:$B$563,B53,'FixturesByArea Individual Files'!$D$10:$D$563)+SUMIF('FixturesByArea Individual Files'!$J$10:$J$563,B53,'FixturesByArea Individual Files'!$L$10:$L$563)</f>
        <v>0</v>
      </c>
    </row>
    <row r="54" spans="2:8" ht="65.099999999999994" customHeight="1">
      <c r="B54" s="78" t="s">
        <v>272</v>
      </c>
      <c r="C54" s="78"/>
      <c r="D54" s="79"/>
      <c r="E54" s="80"/>
      <c r="F54" s="80"/>
      <c r="G54" s="80"/>
      <c r="H54" s="81">
        <f>SUMIF('FixturesByArea Individual Files'!$B$10:$B$563,B54,'FixturesByArea Individual Files'!$D$10:$D$563)+SUMIF('FixturesByArea Individual Files'!$J$10:$J$563,B54,'FixturesByArea Individual Files'!$L$10:$L$563)</f>
        <v>0</v>
      </c>
    </row>
    <row r="55" spans="2:8" ht="65.099999999999994" customHeight="1">
      <c r="B55" s="78" t="s">
        <v>272</v>
      </c>
      <c r="C55" s="78"/>
      <c r="D55" s="79"/>
      <c r="E55" s="80"/>
      <c r="F55" s="80"/>
      <c r="G55" s="80"/>
      <c r="H55" s="81">
        <f>SUMIF('FixturesByArea Individual Files'!$B$10:$B$563,B55,'FixturesByArea Individual Files'!$D$10:$D$563)+SUMIF('FixturesByArea Individual Files'!$J$10:$J$563,B55,'FixturesByArea Individual Files'!$L$10:$L$563)</f>
        <v>0</v>
      </c>
    </row>
    <row r="56" spans="2:8" ht="65.099999999999994" customHeight="1">
      <c r="B56" s="78" t="s">
        <v>272</v>
      </c>
      <c r="C56" s="78"/>
      <c r="D56" s="79"/>
      <c r="E56" s="80"/>
      <c r="F56" s="80"/>
      <c r="G56" s="80"/>
      <c r="H56" s="81">
        <f>SUMIF('FixturesByArea Individual Files'!$B$10:$B$563,B56,'FixturesByArea Individual Files'!$D$10:$D$563)+SUMIF('FixturesByArea Individual Files'!$J$10:$J$563,B56,'FixturesByArea Individual Files'!$L$10:$L$563)</f>
        <v>0</v>
      </c>
    </row>
    <row r="57" spans="2:8" ht="65.099999999999994" customHeight="1">
      <c r="B57" s="78" t="s">
        <v>272</v>
      </c>
      <c r="C57" s="78"/>
      <c r="D57" s="79"/>
      <c r="E57" s="80"/>
      <c r="F57" s="80"/>
      <c r="G57" s="80"/>
      <c r="H57" s="81">
        <f>SUMIF('FixturesByArea Individual Files'!$B$10:$B$563,B57,'FixturesByArea Individual Files'!$D$10:$D$563)+SUMIF('FixturesByArea Individual Files'!$J$10:$J$563,B57,'FixturesByArea Individual Files'!$L$10:$L$563)</f>
        <v>0</v>
      </c>
    </row>
    <row r="58" spans="2:8" ht="65.099999999999994" customHeight="1">
      <c r="B58" s="78" t="s">
        <v>272</v>
      </c>
      <c r="C58" s="78"/>
      <c r="D58" s="79"/>
      <c r="E58" s="80"/>
      <c r="F58" s="80"/>
      <c r="G58" s="80"/>
      <c r="H58" s="81">
        <f>SUMIF('FixturesByArea Individual Files'!$B$10:$B$563,B58,'FixturesByArea Individual Files'!$D$10:$D$563)+SUMIF('FixturesByArea Individual Files'!$J$10:$J$563,B58,'FixturesByArea Individual Files'!$L$10:$L$563)</f>
        <v>0</v>
      </c>
    </row>
    <row r="59" spans="2:8" ht="65.099999999999994" customHeight="1">
      <c r="B59" s="78" t="s">
        <v>272</v>
      </c>
      <c r="C59" s="78"/>
      <c r="D59" s="79"/>
      <c r="E59" s="80"/>
      <c r="F59" s="80"/>
      <c r="G59" s="80"/>
      <c r="H59" s="81">
        <f>SUMIF('FixturesByArea Individual Files'!$B$10:$B$563,B59,'FixturesByArea Individual Files'!$D$10:$D$563)+SUMIF('FixturesByArea Individual Files'!$J$10:$J$563,B59,'FixturesByArea Individual Files'!$L$10:$L$563)</f>
        <v>0</v>
      </c>
    </row>
    <row r="60" spans="2:8" ht="65.099999999999994" customHeight="1">
      <c r="B60" s="78" t="s">
        <v>272</v>
      </c>
      <c r="C60" s="78"/>
      <c r="D60" s="79"/>
      <c r="E60" s="80"/>
      <c r="F60" s="80"/>
      <c r="G60" s="80"/>
      <c r="H60" s="81">
        <f>SUMIF('FixturesByArea Individual Files'!$B$10:$B$563,B60,'FixturesByArea Individual Files'!$D$10:$D$563)+SUMIF('FixturesByArea Individual Files'!$J$10:$J$563,B60,'FixturesByArea Individual Files'!$L$10:$L$563)</f>
        <v>0</v>
      </c>
    </row>
    <row r="61" spans="2:8" ht="65.099999999999994" customHeight="1">
      <c r="B61" s="78" t="s">
        <v>272</v>
      </c>
      <c r="C61" s="78"/>
      <c r="D61" s="79"/>
      <c r="E61" s="80"/>
      <c r="F61" s="80"/>
      <c r="G61" s="80"/>
      <c r="H61" s="81">
        <f>SUMIF('FixturesByArea Individual Files'!$B$10:$B$563,B61,'FixturesByArea Individual Files'!$D$10:$D$563)+SUMIF('FixturesByArea Individual Files'!$J$10:$J$563,B61,'FixturesByArea Individual Files'!$L$10:$L$563)</f>
        <v>0</v>
      </c>
    </row>
    <row r="62" spans="2:8" ht="65.099999999999994" customHeight="1">
      <c r="B62" s="78" t="s">
        <v>272</v>
      </c>
      <c r="C62" s="78"/>
      <c r="D62" s="79"/>
      <c r="E62" s="80"/>
      <c r="F62" s="80"/>
      <c r="G62" s="80"/>
      <c r="H62" s="81">
        <f>SUMIF('FixturesByArea Individual Files'!$B$10:$B$563,B62,'FixturesByArea Individual Files'!$D$10:$D$563)+SUMIF('FixturesByArea Individual Files'!$J$10:$J$563,B62,'FixturesByArea Individual Files'!$L$10:$L$563)</f>
        <v>0</v>
      </c>
    </row>
    <row r="63" spans="2:8" ht="65.099999999999994" customHeight="1">
      <c r="B63" s="78"/>
      <c r="C63" s="78"/>
      <c r="D63" s="79"/>
      <c r="E63" s="80"/>
      <c r="F63" s="80"/>
      <c r="G63" s="80"/>
      <c r="H63" s="81">
        <f>SUMIF('FixturesByArea Individual Files'!$B$10:$B$563,B63,'FixturesByArea Individual Files'!$D$10:$D$563)+SUMIF('FixturesByArea Individual Files'!$J$10:$J$563,B63,'FixturesByArea Individual Files'!$L$10:$L$563)</f>
        <v>0</v>
      </c>
    </row>
  </sheetData>
  <sheetProtection algorithmName="SHA-512" hashValue="mmZQUI0EvpKjeKNt0KI11XmL7NeeaK7Piay95XkJ2OexxWfHWYli8Hm7VVZ/PQetqx38uMwmCZP0Z5l2I9KeKQ==" saltValue="nfDr7I8J9P2JgylVAR6bxg==" spinCount="100000" sheet="1" formatCells="0"/>
  <mergeCells count="13">
    <mergeCell ref="F1:J1"/>
    <mergeCell ref="F4:J4"/>
    <mergeCell ref="F5:J5"/>
    <mergeCell ref="F6:J6"/>
    <mergeCell ref="F7:J7"/>
    <mergeCell ref="M12:Q12"/>
    <mergeCell ref="B2:E2"/>
    <mergeCell ref="B3:E3"/>
    <mergeCell ref="B4:E4"/>
    <mergeCell ref="F2:J3"/>
    <mergeCell ref="B11:E11"/>
    <mergeCell ref="B10:E10"/>
    <mergeCell ref="F8:J11"/>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A16D0-B6C3-4837-9803-4F83EAA68382}">
  <sheetPr codeName="Sheet8">
    <tabColor theme="5"/>
  </sheetPr>
  <dimension ref="A1:T564"/>
  <sheetViews>
    <sheetView showGridLines="0" zoomScale="85" zoomScaleNormal="85" workbookViewId="0">
      <selection activeCell="C8" sqref="C8"/>
    </sheetView>
  </sheetViews>
  <sheetFormatPr defaultColWidth="8.85546875" defaultRowHeight="16.899999999999999"/>
  <cols>
    <col min="1" max="1" width="3.7109375" style="89" customWidth="1"/>
    <col min="2" max="2" width="8.7109375" style="89" customWidth="1"/>
    <col min="3" max="3" width="41.42578125" style="89" customWidth="1"/>
    <col min="4" max="5" width="7.42578125" style="89" customWidth="1"/>
    <col min="6" max="6" width="21.28515625" style="89" customWidth="1"/>
    <col min="7" max="7" width="8.85546875" style="89"/>
    <col min="8" max="8" width="2.5703125" style="254" customWidth="1"/>
    <col min="9" max="9" width="4.140625" style="89" customWidth="1"/>
    <col min="10" max="10" width="8.7109375" style="89" customWidth="1"/>
    <col min="11" max="11" width="41.42578125" style="89" customWidth="1"/>
    <col min="12" max="13" width="7.42578125" style="89" customWidth="1"/>
    <col min="14" max="14" width="21.28515625" style="89" customWidth="1"/>
    <col min="15" max="15" width="13.5703125" style="89" customWidth="1"/>
    <col min="16" max="16" width="11.7109375" style="89" customWidth="1"/>
    <col min="17" max="17" width="35.5703125" style="89" customWidth="1"/>
    <col min="18" max="18" width="8.85546875" style="89" customWidth="1"/>
    <col min="19" max="19" width="8.28515625" style="89" customWidth="1"/>
    <col min="20" max="20" width="21.7109375" style="89" customWidth="1"/>
    <col min="21" max="16384" width="8.85546875" style="89"/>
  </cols>
  <sheetData>
    <row r="1" spans="1:20" ht="16.899999999999999" customHeight="1">
      <c r="A1" s="90" t="s">
        <v>279</v>
      </c>
      <c r="B1" s="90"/>
      <c r="C1" s="90"/>
      <c r="D1" s="90"/>
      <c r="E1" s="90"/>
      <c r="F1" s="90"/>
      <c r="H1" s="89"/>
      <c r="L1" s="253"/>
    </row>
    <row r="2" spans="1:20">
      <c r="A2" s="88" t="s">
        <v>249</v>
      </c>
      <c r="B2" s="101" t="s">
        <v>280</v>
      </c>
      <c r="C2" s="101"/>
      <c r="D2" s="101"/>
      <c r="E2" s="101"/>
      <c r="F2" s="101"/>
      <c r="H2" s="89"/>
    </row>
    <row r="3" spans="1:20" ht="16.5" customHeight="1">
      <c r="A3" s="88" t="s">
        <v>249</v>
      </c>
      <c r="B3" s="101" t="s">
        <v>281</v>
      </c>
      <c r="C3" s="101"/>
      <c r="D3" s="101"/>
      <c r="E3" s="101"/>
      <c r="F3" s="101"/>
      <c r="H3" s="89"/>
      <c r="J3" s="133"/>
      <c r="K3" s="133"/>
    </row>
    <row r="4" spans="1:20">
      <c r="A4" s="88" t="s">
        <v>249</v>
      </c>
      <c r="B4" s="101" t="s">
        <v>282</v>
      </c>
      <c r="C4" s="101"/>
      <c r="D4" s="101"/>
      <c r="E4" s="101"/>
      <c r="F4" s="101"/>
      <c r="H4" s="89"/>
    </row>
    <row r="5" spans="1:20">
      <c r="A5" s="88" t="s">
        <v>249</v>
      </c>
      <c r="B5" s="101" t="s">
        <v>283</v>
      </c>
      <c r="C5" s="101"/>
      <c r="D5" s="101"/>
      <c r="E5" s="101"/>
      <c r="F5" s="101"/>
      <c r="H5" s="89"/>
    </row>
    <row r="6" spans="1:20" ht="17.45" thickBot="1">
      <c r="B6" s="90"/>
      <c r="C6" s="90"/>
      <c r="D6" s="90"/>
      <c r="E6" s="90"/>
      <c r="F6" s="90"/>
      <c r="H6" s="89"/>
      <c r="P6" s="102" t="s">
        <v>259</v>
      </c>
      <c r="Q6" s="102"/>
      <c r="R6" s="102"/>
      <c r="S6" s="102"/>
      <c r="T6" s="102"/>
    </row>
    <row r="7" spans="1:20" ht="17.45" thickBot="1">
      <c r="B7" s="362" t="s">
        <v>93</v>
      </c>
      <c r="C7" s="362"/>
      <c r="D7" s="362"/>
      <c r="E7" s="362"/>
      <c r="F7" s="362"/>
      <c r="J7" s="363" t="s">
        <v>94</v>
      </c>
      <c r="K7" s="363"/>
      <c r="L7" s="363"/>
      <c r="M7" s="363"/>
      <c r="N7" s="363"/>
      <c r="P7" s="134" t="s">
        <v>284</v>
      </c>
      <c r="Q7" s="135" t="s">
        <v>232</v>
      </c>
      <c r="R7" s="136"/>
      <c r="S7" s="102"/>
      <c r="T7" s="102">
        <v>0.66</v>
      </c>
    </row>
    <row r="8" spans="1:20" ht="17.45" thickBot="1">
      <c r="B8" s="92" t="s">
        <v>284</v>
      </c>
      <c r="C8" s="93" t="s">
        <v>39</v>
      </c>
      <c r="D8" s="94"/>
      <c r="E8" s="95"/>
      <c r="F8" s="95">
        <f>IFERROR(VLOOKUP(C8,Admin_Lists!$A$9:$B$41,2,FALSE),"")</f>
        <v>0</v>
      </c>
      <c r="G8" s="89" t="s">
        <v>285</v>
      </c>
      <c r="J8" s="92" t="s">
        <v>284</v>
      </c>
      <c r="K8" s="93" t="s">
        <v>39</v>
      </c>
      <c r="L8" s="94"/>
      <c r="M8" s="95"/>
      <c r="N8" s="95">
        <f>IFERROR(VLOOKUP(K8,Admin_Lists!$A$9:$B$41,2,FALSE),"")</f>
        <v>0</v>
      </c>
      <c r="O8" s="89" t="s">
        <v>285</v>
      </c>
      <c r="P8" s="364" t="s">
        <v>260</v>
      </c>
      <c r="Q8" s="364" t="s">
        <v>266</v>
      </c>
      <c r="R8" s="366" t="s">
        <v>267</v>
      </c>
      <c r="S8" s="366" t="s">
        <v>262</v>
      </c>
      <c r="T8" s="366" t="s">
        <v>286</v>
      </c>
    </row>
    <row r="9" spans="1:20" ht="17.45" customHeight="1">
      <c r="B9" s="96"/>
      <c r="C9" s="357" t="str">
        <f>"Area Description: "&amp;'Sq. Ft. Area Individual Files'!D9</f>
        <v xml:space="preserve">Area Description: </v>
      </c>
      <c r="D9" s="357"/>
      <c r="E9" s="357"/>
      <c r="F9" s="357"/>
      <c r="J9" s="96"/>
      <c r="K9" s="357" t="str">
        <f>"Area Description: "&amp;'Sq. Ft. Area Individual Files'!D10</f>
        <v xml:space="preserve">Area Description: </v>
      </c>
      <c r="L9" s="357"/>
      <c r="M9" s="357"/>
      <c r="N9" s="357"/>
      <c r="P9" s="365"/>
      <c r="Q9" s="365"/>
      <c r="R9" s="367"/>
      <c r="S9" s="367"/>
      <c r="T9" s="367"/>
    </row>
    <row r="10" spans="1:20" ht="17.45" customHeight="1">
      <c r="B10" s="358" t="s">
        <v>260</v>
      </c>
      <c r="C10" s="360" t="s">
        <v>266</v>
      </c>
      <c r="D10" s="360" t="s">
        <v>267</v>
      </c>
      <c r="E10" s="360" t="s">
        <v>262</v>
      </c>
      <c r="F10" s="360" t="s">
        <v>287</v>
      </c>
      <c r="J10" s="358" t="s">
        <v>260</v>
      </c>
      <c r="K10" s="360" t="s">
        <v>266</v>
      </c>
      <c r="L10" s="360" t="s">
        <v>267</v>
      </c>
      <c r="M10" s="360" t="s">
        <v>262</v>
      </c>
      <c r="N10" s="360" t="s">
        <v>287</v>
      </c>
      <c r="P10" s="106" t="s">
        <v>268</v>
      </c>
      <c r="Q10" s="106" t="s">
        <v>288</v>
      </c>
      <c r="R10" s="107">
        <v>4</v>
      </c>
      <c r="S10" s="107">
        <v>150</v>
      </c>
      <c r="T10" s="107">
        <f t="shared" ref="T10:T15" si="0">R10*S10</f>
        <v>600</v>
      </c>
    </row>
    <row r="11" spans="1:20" ht="16.899999999999999" customHeight="1">
      <c r="B11" s="359"/>
      <c r="C11" s="361"/>
      <c r="D11" s="361"/>
      <c r="E11" s="361"/>
      <c r="F11" s="361"/>
      <c r="J11" s="359"/>
      <c r="K11" s="361"/>
      <c r="L11" s="361"/>
      <c r="M11" s="361"/>
      <c r="N11" s="361"/>
      <c r="P11" s="106" t="s">
        <v>270</v>
      </c>
      <c r="Q11" s="106" t="s">
        <v>271</v>
      </c>
      <c r="R11" s="107">
        <v>10</v>
      </c>
      <c r="S11" s="107">
        <v>49</v>
      </c>
      <c r="T11" s="107">
        <f t="shared" si="0"/>
        <v>490</v>
      </c>
    </row>
    <row r="12" spans="1:20">
      <c r="B12" s="82"/>
      <c r="C12" s="83" t="str">
        <f>IF(B12="","",VLOOKUP(B12,'Fixture List Individual Files'!$B$14:$D$63,2,FALSE))</f>
        <v/>
      </c>
      <c r="D12" s="84"/>
      <c r="E12" s="85" t="str">
        <f>IF(B12="","",VLOOKUP(B12,'Fixture List Individual Files'!$B$14:$D$63,3,FALSE))</f>
        <v/>
      </c>
      <c r="F12" s="85" t="str">
        <f>IF(E12="","",D12*E12)</f>
        <v/>
      </c>
      <c r="G12" s="178"/>
      <c r="H12" s="255"/>
      <c r="I12" s="178"/>
      <c r="J12" s="82"/>
      <c r="K12" s="83" t="str">
        <f>IF(J12="","",VLOOKUP(J12,'Fixture List Individual Files'!$B$14:$D$63,2,FALSE))</f>
        <v/>
      </c>
      <c r="L12" s="84"/>
      <c r="M12" s="85" t="str">
        <f>IF(J12="","",VLOOKUP(J12,'Fixture List Individual Files'!$B$14:$D$63,3,FALSE))</f>
        <v/>
      </c>
      <c r="N12" s="85" t="str">
        <f>IF(M12="","",L12*M12)</f>
        <v/>
      </c>
      <c r="P12" s="106" t="s">
        <v>273</v>
      </c>
      <c r="Q12" s="106" t="s">
        <v>274</v>
      </c>
      <c r="R12" s="107">
        <v>251</v>
      </c>
      <c r="S12" s="107">
        <v>55</v>
      </c>
      <c r="T12" s="107">
        <f t="shared" si="0"/>
        <v>13805</v>
      </c>
    </row>
    <row r="13" spans="1:20" ht="19.5" customHeight="1">
      <c r="B13" s="82"/>
      <c r="C13" s="83" t="str">
        <f>IF(B13="","",VLOOKUP(B13,'Fixture List Individual Files'!$B$14:$D$63,2,FALSE))</f>
        <v/>
      </c>
      <c r="D13" s="84"/>
      <c r="E13" s="85" t="str">
        <f>IF(B13="","",VLOOKUP(B13,'Fixture List Individual Files'!$B$14:$D$63,3,FALSE))</f>
        <v/>
      </c>
      <c r="F13" s="85" t="str">
        <f t="shared" ref="F13:F47" si="1">IF(E13="","",D13*E13)</f>
        <v/>
      </c>
      <c r="G13" s="178"/>
      <c r="H13" s="255"/>
      <c r="I13" s="178"/>
      <c r="J13" s="82"/>
      <c r="K13" s="83" t="str">
        <f>IF(J13="","",VLOOKUP(J13,'Fixture List Individual Files'!$B$14:$D$63,2,FALSE))</f>
        <v/>
      </c>
      <c r="L13" s="84"/>
      <c r="M13" s="85" t="str">
        <f>IF(J13="","",VLOOKUP(J13,'Fixture List Individual Files'!$B$14:$D$63,3,FALSE))</f>
        <v/>
      </c>
      <c r="N13" s="85" t="str">
        <f t="shared" ref="N13:N47" si="2">IF(M13="","",L13*M13)</f>
        <v/>
      </c>
      <c r="P13" s="106" t="s">
        <v>275</v>
      </c>
      <c r="Q13" s="106" t="s">
        <v>274</v>
      </c>
      <c r="R13" s="107">
        <v>359</v>
      </c>
      <c r="S13" s="107">
        <v>43</v>
      </c>
      <c r="T13" s="107">
        <f t="shared" si="0"/>
        <v>15437</v>
      </c>
    </row>
    <row r="14" spans="1:20">
      <c r="B14" s="82"/>
      <c r="C14" s="83" t="str">
        <f>IF(B14="","",VLOOKUP(B14,'Fixture List Individual Files'!$B$14:$D$63,2,FALSE))</f>
        <v/>
      </c>
      <c r="D14" s="84"/>
      <c r="E14" s="85" t="str">
        <f>IF(B14="","",VLOOKUP(B14,'Fixture List Individual Files'!$B$14:$D$63,3,FALSE))</f>
        <v/>
      </c>
      <c r="F14" s="85" t="str">
        <f t="shared" si="1"/>
        <v/>
      </c>
      <c r="G14" s="178"/>
      <c r="H14" s="255"/>
      <c r="I14" s="178"/>
      <c r="J14" s="82"/>
      <c r="K14" s="83" t="str">
        <f>IF(J14="","",VLOOKUP(J14,'Fixture List Individual Files'!$B$14:$D$63,2,FALSE))</f>
        <v/>
      </c>
      <c r="L14" s="84"/>
      <c r="M14" s="85" t="str">
        <f>IF(J14="","",VLOOKUP(J14,'Fixture List Individual Files'!$B$14:$D$63,3,FALSE))</f>
        <v/>
      </c>
      <c r="N14" s="85" t="str">
        <f t="shared" si="2"/>
        <v/>
      </c>
      <c r="P14" s="106" t="s">
        <v>276</v>
      </c>
      <c r="Q14" s="106" t="s">
        <v>274</v>
      </c>
      <c r="R14" s="107">
        <v>1</v>
      </c>
      <c r="S14" s="107">
        <v>43</v>
      </c>
      <c r="T14" s="107">
        <f t="shared" si="0"/>
        <v>43</v>
      </c>
    </row>
    <row r="15" spans="1:20">
      <c r="B15" s="82"/>
      <c r="C15" s="83" t="str">
        <f>IF(B15="","",VLOOKUP(B15,'Fixture List Individual Files'!$B$14:$D$63,2,FALSE))</f>
        <v/>
      </c>
      <c r="D15" s="84"/>
      <c r="E15" s="85" t="str">
        <f>IF(B15="","",VLOOKUP(B15,'Fixture List Individual Files'!$B$14:$D$63,3,FALSE))</f>
        <v/>
      </c>
      <c r="F15" s="85" t="str">
        <f t="shared" si="1"/>
        <v/>
      </c>
      <c r="J15" s="82"/>
      <c r="K15" s="83" t="str">
        <f>IF(J15="","",VLOOKUP(J15,'Fixture List Individual Files'!$B$14:$D$63,2,FALSE))</f>
        <v/>
      </c>
      <c r="L15" s="84"/>
      <c r="M15" s="85" t="str">
        <f>IF(J15="","",VLOOKUP(J15,'Fixture List Individual Files'!$B$14:$D$63,3,FALSE))</f>
        <v/>
      </c>
      <c r="N15" s="85" t="str">
        <f t="shared" si="2"/>
        <v/>
      </c>
      <c r="P15" s="106" t="s">
        <v>277</v>
      </c>
      <c r="Q15" s="106" t="s">
        <v>278</v>
      </c>
      <c r="R15" s="107">
        <v>2</v>
      </c>
      <c r="S15" s="107">
        <v>48</v>
      </c>
      <c r="T15" s="107">
        <f t="shared" si="0"/>
        <v>96</v>
      </c>
    </row>
    <row r="16" spans="1:20">
      <c r="B16" s="82"/>
      <c r="C16" s="83" t="str">
        <f>IF(B16="","",VLOOKUP(B16,'Fixture List Individual Files'!$B$14:$D$63,2,FALSE))</f>
        <v/>
      </c>
      <c r="D16" s="84"/>
      <c r="E16" s="85" t="str">
        <f>IF(B16="","",VLOOKUP(B16,'Fixture List Individual Files'!$B$14:$D$63,3,FALSE))</f>
        <v/>
      </c>
      <c r="F16" s="85" t="str">
        <f t="shared" si="1"/>
        <v/>
      </c>
      <c r="J16" s="82"/>
      <c r="K16" s="83" t="str">
        <f>IF(J16="","",VLOOKUP(J16,'Fixture List Individual Files'!$B$14:$D$63,2,FALSE))</f>
        <v/>
      </c>
      <c r="L16" s="84"/>
      <c r="M16" s="85" t="str">
        <f>IF(J16="","",VLOOKUP(J16,'Fixture List Individual Files'!$B$14:$D$63,3,FALSE))</f>
        <v/>
      </c>
      <c r="N16" s="85" t="str">
        <f t="shared" si="2"/>
        <v/>
      </c>
    </row>
    <row r="17" spans="2:14">
      <c r="B17" s="82"/>
      <c r="C17" s="83" t="str">
        <f>IF(B17="","",VLOOKUP(B17,'Fixture List Individual Files'!$B$14:$D$63,2,FALSE))</f>
        <v/>
      </c>
      <c r="D17" s="84"/>
      <c r="E17" s="85" t="str">
        <f>IF(B17="","",VLOOKUP(B17,'Fixture List Individual Files'!$B$14:$D$63,3,FALSE))</f>
        <v/>
      </c>
      <c r="F17" s="85" t="str">
        <f t="shared" si="1"/>
        <v/>
      </c>
      <c r="J17" s="82"/>
      <c r="K17" s="83" t="str">
        <f>IF(J17="","",VLOOKUP(J17,'Fixture List Individual Files'!$B$14:$D$63,2,FALSE))</f>
        <v/>
      </c>
      <c r="L17" s="84"/>
      <c r="M17" s="85" t="str">
        <f>IF(J17="","",VLOOKUP(J17,'Fixture List Individual Files'!$B$14:$D$63,3,FALSE))</f>
        <v/>
      </c>
      <c r="N17" s="85" t="str">
        <f t="shared" si="2"/>
        <v/>
      </c>
    </row>
    <row r="18" spans="2:14">
      <c r="B18" s="82"/>
      <c r="C18" s="83" t="str">
        <f>IF(B18="","",VLOOKUP(B18,'Fixture List Individual Files'!$B$14:$D$63,2,FALSE))</f>
        <v/>
      </c>
      <c r="D18" s="84"/>
      <c r="E18" s="85" t="str">
        <f>IF(B18="","",VLOOKUP(B18,'Fixture List Individual Files'!$B$14:$D$63,3,FALSE))</f>
        <v/>
      </c>
      <c r="F18" s="85" t="str">
        <f t="shared" si="1"/>
        <v/>
      </c>
      <c r="J18" s="82"/>
      <c r="K18" s="83" t="str">
        <f>IF(J18="","",VLOOKUP(J18,'Fixture List Individual Files'!$B$14:$D$63,2,FALSE))</f>
        <v/>
      </c>
      <c r="L18" s="84"/>
      <c r="M18" s="85" t="str">
        <f>IF(J18="","",VLOOKUP(J18,'Fixture List Individual Files'!$B$14:$D$63,3,FALSE))</f>
        <v/>
      </c>
      <c r="N18" s="85" t="str">
        <f t="shared" si="2"/>
        <v/>
      </c>
    </row>
    <row r="19" spans="2:14">
      <c r="B19" s="82"/>
      <c r="C19" s="83" t="str">
        <f>IF(B19="","",VLOOKUP(B19,'Fixture List Individual Files'!$B$14:$D$63,2,FALSE))</f>
        <v/>
      </c>
      <c r="D19" s="84"/>
      <c r="E19" s="85" t="str">
        <f>IF(B19="","",VLOOKUP(B19,'Fixture List Individual Files'!$B$14:$D$63,3,FALSE))</f>
        <v/>
      </c>
      <c r="F19" s="85" t="str">
        <f t="shared" si="1"/>
        <v/>
      </c>
      <c r="J19" s="82"/>
      <c r="K19" s="83" t="str">
        <f>IF(J19="","",VLOOKUP(J19,'Fixture List Individual Files'!$B$14:$D$63,2,FALSE))</f>
        <v/>
      </c>
      <c r="L19" s="84"/>
      <c r="M19" s="85" t="str">
        <f>IF(J19="","",VLOOKUP(J19,'Fixture List Individual Files'!$B$14:$D$63,3,FALSE))</f>
        <v/>
      </c>
      <c r="N19" s="85" t="str">
        <f t="shared" si="2"/>
        <v/>
      </c>
    </row>
    <row r="20" spans="2:14">
      <c r="B20" s="82"/>
      <c r="C20" s="83" t="str">
        <f>IF(B20="","",VLOOKUP(B20,'Fixture List Individual Files'!$B$14:$D$63,2,FALSE))</f>
        <v/>
      </c>
      <c r="D20" s="84"/>
      <c r="E20" s="85" t="str">
        <f>IF(B20="","",VLOOKUP(B20,'Fixture List Individual Files'!$B$14:$D$63,3,FALSE))</f>
        <v/>
      </c>
      <c r="F20" s="85" t="str">
        <f t="shared" si="1"/>
        <v/>
      </c>
      <c r="J20" s="82"/>
      <c r="K20" s="83" t="str">
        <f>IF(J20="","",VLOOKUP(J20,'Fixture List Individual Files'!$B$14:$D$63,2,FALSE))</f>
        <v/>
      </c>
      <c r="L20" s="84"/>
      <c r="M20" s="85" t="str">
        <f>IF(J20="","",VLOOKUP(J20,'Fixture List Individual Files'!$B$14:$D$63,3,FALSE))</f>
        <v/>
      </c>
      <c r="N20" s="85" t="str">
        <f t="shared" si="2"/>
        <v/>
      </c>
    </row>
    <row r="21" spans="2:14" ht="16.149999999999999" customHeight="1">
      <c r="B21" s="82"/>
      <c r="C21" s="83" t="str">
        <f>IF(B21="","",VLOOKUP(B21,'Fixture List Individual Files'!$B$14:$D$63,2,FALSE))</f>
        <v/>
      </c>
      <c r="D21" s="84"/>
      <c r="E21" s="85" t="str">
        <f>IF(B21="","",VLOOKUP(B21,'Fixture List Individual Files'!$B$14:$D$63,3,FALSE))</f>
        <v/>
      </c>
      <c r="F21" s="85" t="str">
        <f t="shared" si="1"/>
        <v/>
      </c>
      <c r="J21" s="82"/>
      <c r="K21" s="83" t="str">
        <f>IF(J21="","",VLOOKUP(J21,'Fixture List Individual Files'!$B$14:$D$63,2,FALSE))</f>
        <v/>
      </c>
      <c r="L21" s="84"/>
      <c r="M21" s="85" t="str">
        <f>IF(J21="","",VLOOKUP(J21,'Fixture List Individual Files'!$B$14:$D$63,3,FALSE))</f>
        <v/>
      </c>
      <c r="N21" s="85" t="str">
        <f t="shared" si="2"/>
        <v/>
      </c>
    </row>
    <row r="22" spans="2:14" ht="16.899999999999999" customHeight="1">
      <c r="B22" s="82"/>
      <c r="C22" s="83" t="str">
        <f>IF(B22="","",VLOOKUP(B22,'Fixture List Individual Files'!$B$14:$D$63,2,FALSE))</f>
        <v/>
      </c>
      <c r="D22" s="84"/>
      <c r="E22" s="85" t="str">
        <f>IF(B22="","",VLOOKUP(B22,'Fixture List Individual Files'!$B$14:$D$63,3,FALSE))</f>
        <v/>
      </c>
      <c r="F22" s="85" t="str">
        <f t="shared" si="1"/>
        <v/>
      </c>
      <c r="H22" s="256"/>
      <c r="I22" s="109"/>
      <c r="J22" s="82"/>
      <c r="K22" s="83" t="str">
        <f>IF(J22="","",VLOOKUP(J22,'Fixture List Individual Files'!$B$14:$D$63,2,FALSE))</f>
        <v/>
      </c>
      <c r="L22" s="84"/>
      <c r="M22" s="85" t="str">
        <f>IF(J22="","",VLOOKUP(J22,'Fixture List Individual Files'!$B$14:$D$63,3,FALSE))</f>
        <v/>
      </c>
      <c r="N22" s="85" t="str">
        <f t="shared" si="2"/>
        <v/>
      </c>
    </row>
    <row r="23" spans="2:14">
      <c r="B23" s="82"/>
      <c r="C23" s="83" t="str">
        <f>IF(B23="","",VLOOKUP(B23,'Fixture List Individual Files'!$B$14:$D$63,2,FALSE))</f>
        <v/>
      </c>
      <c r="D23" s="84"/>
      <c r="E23" s="85" t="str">
        <f>IF(B23="","",VLOOKUP(B23,'Fixture List Individual Files'!$B$14:$D$63,3,FALSE))</f>
        <v/>
      </c>
      <c r="F23" s="85" t="str">
        <f t="shared" si="1"/>
        <v/>
      </c>
      <c r="H23" s="256"/>
      <c r="I23" s="109"/>
      <c r="J23" s="82"/>
      <c r="K23" s="83" t="str">
        <f>IF(J23="","",VLOOKUP(J23,'Fixture List Individual Files'!$B$14:$D$63,2,FALSE))</f>
        <v/>
      </c>
      <c r="L23" s="84"/>
      <c r="M23" s="85" t="str">
        <f>IF(J23="","",VLOOKUP(J23,'Fixture List Individual Files'!$B$14:$D$63,3,FALSE))</f>
        <v/>
      </c>
      <c r="N23" s="85" t="str">
        <f t="shared" si="2"/>
        <v/>
      </c>
    </row>
    <row r="24" spans="2:14" ht="16.899999999999999" customHeight="1">
      <c r="B24" s="82"/>
      <c r="C24" s="83" t="str">
        <f>IF(B24="","",VLOOKUP(B24,'Fixture List Individual Files'!$B$14:$D$63,2,FALSE))</f>
        <v/>
      </c>
      <c r="D24" s="84"/>
      <c r="E24" s="85" t="str">
        <f>IF(B24="","",VLOOKUP(B24,'Fixture List Individual Files'!$B$14:$D$63,3,FALSE))</f>
        <v/>
      </c>
      <c r="F24" s="85" t="str">
        <f t="shared" si="1"/>
        <v/>
      </c>
      <c r="H24" s="256"/>
      <c r="I24" s="109"/>
      <c r="J24" s="82"/>
      <c r="K24" s="83" t="str">
        <f>IF(J24="","",VLOOKUP(J24,'Fixture List Individual Files'!$B$14:$D$63,2,FALSE))</f>
        <v/>
      </c>
      <c r="L24" s="84"/>
      <c r="M24" s="85" t="str">
        <f>IF(J24="","",VLOOKUP(J24,'Fixture List Individual Files'!$B$14:$D$63,3,FALSE))</f>
        <v/>
      </c>
      <c r="N24" s="85" t="str">
        <f t="shared" si="2"/>
        <v/>
      </c>
    </row>
    <row r="25" spans="2:14">
      <c r="B25" s="82"/>
      <c r="C25" s="83" t="str">
        <f>IF(B25="","",VLOOKUP(B25,'Fixture List Individual Files'!$B$14:$D$63,2,FALSE))</f>
        <v/>
      </c>
      <c r="D25" s="84"/>
      <c r="E25" s="85" t="str">
        <f>IF(B25="","",VLOOKUP(B25,'Fixture List Individual Files'!$B$14:$D$63,3,FALSE))</f>
        <v/>
      </c>
      <c r="F25" s="85" t="str">
        <f t="shared" si="1"/>
        <v/>
      </c>
      <c r="J25" s="82"/>
      <c r="K25" s="83" t="str">
        <f>IF(J25="","",VLOOKUP(J25,'Fixture List Individual Files'!$B$14:$D$63,2,FALSE))</f>
        <v/>
      </c>
      <c r="L25" s="84"/>
      <c r="M25" s="85" t="str">
        <f>IF(J25="","",VLOOKUP(J25,'Fixture List Individual Files'!$B$14:$D$63,3,FALSE))</f>
        <v/>
      </c>
      <c r="N25" s="85" t="str">
        <f t="shared" si="2"/>
        <v/>
      </c>
    </row>
    <row r="26" spans="2:14">
      <c r="B26" s="82"/>
      <c r="C26" s="83" t="str">
        <f>IF(B26="","",VLOOKUP(B26,'Fixture List Individual Files'!$B$14:$D$63,2,FALSE))</f>
        <v/>
      </c>
      <c r="D26" s="84"/>
      <c r="E26" s="85" t="str">
        <f>IF(B26="","",VLOOKUP(B26,'Fixture List Individual Files'!$B$14:$D$63,3,FALSE))</f>
        <v/>
      </c>
      <c r="F26" s="85" t="str">
        <f t="shared" si="1"/>
        <v/>
      </c>
      <c r="J26" s="82"/>
      <c r="K26" s="83" t="str">
        <f>IF(J26="","",VLOOKUP(J26,'Fixture List Individual Files'!$B$14:$D$63,2,FALSE))</f>
        <v/>
      </c>
      <c r="L26" s="84"/>
      <c r="M26" s="85" t="str">
        <f>IF(J26="","",VLOOKUP(J26,'Fixture List Individual Files'!$B$14:$D$63,3,FALSE))</f>
        <v/>
      </c>
      <c r="N26" s="85" t="str">
        <f t="shared" si="2"/>
        <v/>
      </c>
    </row>
    <row r="27" spans="2:14">
      <c r="B27" s="82"/>
      <c r="C27" s="83" t="str">
        <f>IF(B27="","",VLOOKUP(B27,'Fixture List Individual Files'!$B$14:$D$63,2,FALSE))</f>
        <v/>
      </c>
      <c r="D27" s="84"/>
      <c r="E27" s="85" t="str">
        <f>IF(B27="","",VLOOKUP(B27,'Fixture List Individual Files'!$B$14:$D$63,3,FALSE))</f>
        <v/>
      </c>
      <c r="F27" s="85" t="str">
        <f t="shared" si="1"/>
        <v/>
      </c>
      <c r="J27" s="82"/>
      <c r="K27" s="83" t="str">
        <f>IF(J27="","",VLOOKUP(J27,'Fixture List Individual Files'!$B$14:$D$63,2,FALSE))</f>
        <v/>
      </c>
      <c r="L27" s="84"/>
      <c r="M27" s="85" t="str">
        <f>IF(J27="","",VLOOKUP(J27,'Fixture List Individual Files'!$B$14:$D$63,3,FALSE))</f>
        <v/>
      </c>
      <c r="N27" s="85" t="str">
        <f t="shared" si="2"/>
        <v/>
      </c>
    </row>
    <row r="28" spans="2:14">
      <c r="B28" s="82"/>
      <c r="C28" s="83" t="str">
        <f>IF(B28="","",VLOOKUP(B28,'Fixture List Individual Files'!$B$14:$D$63,2,FALSE))</f>
        <v/>
      </c>
      <c r="D28" s="84"/>
      <c r="E28" s="85" t="str">
        <f>IF(B28="","",VLOOKUP(B28,'Fixture List Individual Files'!$B$14:$D$63,3,FALSE))</f>
        <v/>
      </c>
      <c r="F28" s="85" t="str">
        <f t="shared" si="1"/>
        <v/>
      </c>
      <c r="J28" s="82"/>
      <c r="K28" s="83" t="str">
        <f>IF(J28="","",VLOOKUP(J28,'Fixture List Individual Files'!$B$14:$D$63,2,FALSE))</f>
        <v/>
      </c>
      <c r="L28" s="84"/>
      <c r="M28" s="85" t="str">
        <f>IF(J28="","",VLOOKUP(J28,'Fixture List Individual Files'!$B$14:$D$63,3,FALSE))</f>
        <v/>
      </c>
      <c r="N28" s="85" t="str">
        <f t="shared" si="2"/>
        <v/>
      </c>
    </row>
    <row r="29" spans="2:14">
      <c r="B29" s="82"/>
      <c r="C29" s="83" t="str">
        <f>IF(B29="","",VLOOKUP(B29,'Fixture List Individual Files'!$B$14:$D$63,2,FALSE))</f>
        <v/>
      </c>
      <c r="D29" s="84"/>
      <c r="E29" s="85" t="str">
        <f>IF(B29="","",VLOOKUP(B29,'Fixture List Individual Files'!$B$14:$D$63,3,FALSE))</f>
        <v/>
      </c>
      <c r="F29" s="85" t="str">
        <f t="shared" si="1"/>
        <v/>
      </c>
      <c r="J29" s="82"/>
      <c r="K29" s="83" t="str">
        <f>IF(J29="","",VLOOKUP(J29,'Fixture List Individual Files'!$B$14:$D$63,2,FALSE))</f>
        <v/>
      </c>
      <c r="L29" s="84"/>
      <c r="M29" s="85" t="str">
        <f>IF(J29="","",VLOOKUP(J29,'Fixture List Individual Files'!$B$14:$D$63,3,FALSE))</f>
        <v/>
      </c>
      <c r="N29" s="85" t="str">
        <f t="shared" si="2"/>
        <v/>
      </c>
    </row>
    <row r="30" spans="2:14">
      <c r="B30" s="82"/>
      <c r="C30" s="83" t="str">
        <f>IF(B30="","",VLOOKUP(B30,'Fixture List Individual Files'!$B$14:$D$63,2,FALSE))</f>
        <v/>
      </c>
      <c r="D30" s="84"/>
      <c r="E30" s="85" t="str">
        <f>IF(B30="","",VLOOKUP(B30,'Fixture List Individual Files'!$B$14:$D$63,3,FALSE))</f>
        <v/>
      </c>
      <c r="F30" s="85" t="str">
        <f t="shared" si="1"/>
        <v/>
      </c>
      <c r="J30" s="82"/>
      <c r="K30" s="83" t="str">
        <f>IF(J30="","",VLOOKUP(J30,'Fixture List Individual Files'!$B$14:$D$63,2,FALSE))</f>
        <v/>
      </c>
      <c r="L30" s="84"/>
      <c r="M30" s="85" t="str">
        <f>IF(J30="","",VLOOKUP(J30,'Fixture List Individual Files'!$B$14:$D$63,3,FALSE))</f>
        <v/>
      </c>
      <c r="N30" s="85" t="str">
        <f t="shared" si="2"/>
        <v/>
      </c>
    </row>
    <row r="31" spans="2:14">
      <c r="B31" s="82"/>
      <c r="C31" s="83" t="str">
        <f>IF(B31="","",VLOOKUP(B31,'Fixture List Individual Files'!$B$14:$D$63,2,FALSE))</f>
        <v/>
      </c>
      <c r="D31" s="84"/>
      <c r="E31" s="85" t="str">
        <f>IF(B31="","",VLOOKUP(B31,'Fixture List Individual Files'!$B$14:$D$63,3,FALSE))</f>
        <v/>
      </c>
      <c r="F31" s="85" t="str">
        <f t="shared" si="1"/>
        <v/>
      </c>
      <c r="J31" s="82"/>
      <c r="K31" s="83" t="str">
        <f>IF(J31="","",VLOOKUP(J31,'Fixture List Individual Files'!$B$14:$D$63,2,FALSE))</f>
        <v/>
      </c>
      <c r="L31" s="84"/>
      <c r="M31" s="85" t="str">
        <f>IF(J31="","",VLOOKUP(J31,'Fixture List Individual Files'!$B$14:$D$63,3,FALSE))</f>
        <v/>
      </c>
      <c r="N31" s="85" t="str">
        <f t="shared" si="2"/>
        <v/>
      </c>
    </row>
    <row r="32" spans="2:14">
      <c r="B32" s="82"/>
      <c r="C32" s="83" t="str">
        <f>IF(B32="","",VLOOKUP(B32,'Fixture List Individual Files'!$B$14:$D$63,2,FALSE))</f>
        <v/>
      </c>
      <c r="D32" s="84"/>
      <c r="E32" s="85" t="str">
        <f>IF(B32="","",VLOOKUP(B32,'Fixture List Individual Files'!$B$14:$D$63,3,FALSE))</f>
        <v/>
      </c>
      <c r="F32" s="85" t="str">
        <f t="shared" si="1"/>
        <v/>
      </c>
      <c r="J32" s="82"/>
      <c r="K32" s="83" t="str">
        <f>IF(J32="","",VLOOKUP(J32,'Fixture List Individual Files'!$B$14:$D$63,2,FALSE))</f>
        <v/>
      </c>
      <c r="L32" s="84"/>
      <c r="M32" s="85" t="str">
        <f>IF(J32="","",VLOOKUP(J32,'Fixture List Individual Files'!$B$14:$D$63,3,FALSE))</f>
        <v/>
      </c>
      <c r="N32" s="85" t="str">
        <f t="shared" si="2"/>
        <v/>
      </c>
    </row>
    <row r="33" spans="2:14">
      <c r="B33" s="82"/>
      <c r="C33" s="83" t="str">
        <f>IF(B33="","",VLOOKUP(B33,'Fixture List Individual Files'!$B$14:$D$63,2,FALSE))</f>
        <v/>
      </c>
      <c r="D33" s="84"/>
      <c r="E33" s="85" t="str">
        <f>IF(B33="","",VLOOKUP(B33,'Fixture List Individual Files'!$B$14:$D$63,3,FALSE))</f>
        <v/>
      </c>
      <c r="F33" s="85" t="str">
        <f t="shared" si="1"/>
        <v/>
      </c>
      <c r="J33" s="82"/>
      <c r="K33" s="83" t="str">
        <f>IF(J33="","",VLOOKUP(J33,'Fixture List Individual Files'!$B$14:$D$63,2,FALSE))</f>
        <v/>
      </c>
      <c r="L33" s="84"/>
      <c r="M33" s="85" t="str">
        <f>IF(J33="","",VLOOKUP(J33,'Fixture List Individual Files'!$B$14:$D$63,3,FALSE))</f>
        <v/>
      </c>
      <c r="N33" s="85" t="str">
        <f t="shared" si="2"/>
        <v/>
      </c>
    </row>
    <row r="34" spans="2:14">
      <c r="B34" s="82"/>
      <c r="C34" s="83" t="str">
        <f>IF(B34="","",VLOOKUP(B34,'Fixture List Individual Files'!$B$14:$D$63,2,FALSE))</f>
        <v/>
      </c>
      <c r="D34" s="84"/>
      <c r="E34" s="85" t="str">
        <f>IF(B34="","",VLOOKUP(B34,'Fixture List Individual Files'!$B$14:$D$63,3,FALSE))</f>
        <v/>
      </c>
      <c r="F34" s="85" t="str">
        <f t="shared" si="1"/>
        <v/>
      </c>
      <c r="J34" s="82"/>
      <c r="K34" s="83" t="str">
        <f>IF(J34="","",VLOOKUP(J34,'Fixture List Individual Files'!$B$14:$D$63,2,FALSE))</f>
        <v/>
      </c>
      <c r="L34" s="84"/>
      <c r="M34" s="85" t="str">
        <f>IF(J34="","",VLOOKUP(J34,'Fixture List Individual Files'!$B$14:$D$63,3,FALSE))</f>
        <v/>
      </c>
      <c r="N34" s="85" t="str">
        <f t="shared" si="2"/>
        <v/>
      </c>
    </row>
    <row r="35" spans="2:14">
      <c r="B35" s="82"/>
      <c r="C35" s="83" t="str">
        <f>IF(B35="","",VLOOKUP(B35,'Fixture List Individual Files'!$B$14:$D$63,2,FALSE))</f>
        <v/>
      </c>
      <c r="D35" s="84"/>
      <c r="E35" s="85" t="str">
        <f>IF(B35="","",VLOOKUP(B35,'Fixture List Individual Files'!$B$14:$D$63,3,FALSE))</f>
        <v/>
      </c>
      <c r="F35" s="85" t="str">
        <f t="shared" si="1"/>
        <v/>
      </c>
      <c r="J35" s="82"/>
      <c r="K35" s="83" t="str">
        <f>IF(J35="","",VLOOKUP(J35,'Fixture List Individual Files'!$B$14:$D$63,2,FALSE))</f>
        <v/>
      </c>
      <c r="L35" s="84"/>
      <c r="M35" s="85" t="str">
        <f>IF(J35="","",VLOOKUP(J35,'Fixture List Individual Files'!$B$14:$D$63,3,FALSE))</f>
        <v/>
      </c>
      <c r="N35" s="85" t="str">
        <f t="shared" si="2"/>
        <v/>
      </c>
    </row>
    <row r="36" spans="2:14">
      <c r="B36" s="82"/>
      <c r="C36" s="83" t="str">
        <f>IF(B36="","",VLOOKUP(B36,'Fixture List Individual Files'!$B$14:$D$63,2,FALSE))</f>
        <v/>
      </c>
      <c r="D36" s="84"/>
      <c r="E36" s="85" t="str">
        <f>IF(B36="","",VLOOKUP(B36,'Fixture List Individual Files'!$B$14:$D$63,3,FALSE))</f>
        <v/>
      </c>
      <c r="F36" s="85" t="str">
        <f t="shared" si="1"/>
        <v/>
      </c>
      <c r="J36" s="82"/>
      <c r="K36" s="83" t="str">
        <f>IF(J36="","",VLOOKUP(J36,'Fixture List Individual Files'!$B$14:$D$63,2,FALSE))</f>
        <v/>
      </c>
      <c r="L36" s="84"/>
      <c r="M36" s="85" t="str">
        <f>IF(J36="","",VLOOKUP(J36,'Fixture List Individual Files'!$B$14:$D$63,3,FALSE))</f>
        <v/>
      </c>
      <c r="N36" s="85" t="str">
        <f t="shared" si="2"/>
        <v/>
      </c>
    </row>
    <row r="37" spans="2:14">
      <c r="B37" s="82"/>
      <c r="C37" s="83" t="str">
        <f>IF(B37="","",VLOOKUP(B37,'Fixture List Individual Files'!$B$14:$D$63,2,FALSE))</f>
        <v/>
      </c>
      <c r="D37" s="84"/>
      <c r="E37" s="85" t="str">
        <f>IF(B37="","",VLOOKUP(B37,'Fixture List Individual Files'!$B$14:$D$63,3,FALSE))</f>
        <v/>
      </c>
      <c r="F37" s="85" t="str">
        <f t="shared" si="1"/>
        <v/>
      </c>
      <c r="J37" s="82"/>
      <c r="K37" s="83" t="str">
        <f>IF(J37="","",VLOOKUP(J37,'Fixture List Individual Files'!$B$14:$D$63,2,FALSE))</f>
        <v/>
      </c>
      <c r="L37" s="84"/>
      <c r="M37" s="85" t="str">
        <f>IF(J37="","",VLOOKUP(J37,'Fixture List Individual Files'!$B$14:$D$63,3,FALSE))</f>
        <v/>
      </c>
      <c r="N37" s="85" t="str">
        <f t="shared" si="2"/>
        <v/>
      </c>
    </row>
    <row r="38" spans="2:14">
      <c r="B38" s="82"/>
      <c r="C38" s="83" t="str">
        <f>IF(B38="","",VLOOKUP(B38,'Fixture List Individual Files'!$B$14:$D$63,2,FALSE))</f>
        <v/>
      </c>
      <c r="D38" s="84"/>
      <c r="E38" s="85" t="str">
        <f>IF(B38="","",VLOOKUP(B38,'Fixture List Individual Files'!$B$14:$D$63,3,FALSE))</f>
        <v/>
      </c>
      <c r="F38" s="85" t="str">
        <f t="shared" si="1"/>
        <v/>
      </c>
      <c r="J38" s="82"/>
      <c r="K38" s="83" t="str">
        <f>IF(J38="","",VLOOKUP(J38,'Fixture List Individual Files'!$B$14:$D$63,2,FALSE))</f>
        <v/>
      </c>
      <c r="L38" s="84"/>
      <c r="M38" s="85" t="str">
        <f>IF(J38="","",VLOOKUP(J38,'Fixture List Individual Files'!$B$14:$D$63,3,FALSE))</f>
        <v/>
      </c>
      <c r="N38" s="85" t="str">
        <f t="shared" si="2"/>
        <v/>
      </c>
    </row>
    <row r="39" spans="2:14">
      <c r="B39" s="82"/>
      <c r="C39" s="83" t="str">
        <f>IF(B39="","",VLOOKUP(B39,'Fixture List Individual Files'!$B$14:$D$63,2,FALSE))</f>
        <v/>
      </c>
      <c r="D39" s="84"/>
      <c r="E39" s="85" t="str">
        <f>IF(B39="","",VLOOKUP(B39,'Fixture List Individual Files'!$B$14:$D$63,3,FALSE))</f>
        <v/>
      </c>
      <c r="F39" s="85" t="str">
        <f t="shared" si="1"/>
        <v/>
      </c>
      <c r="J39" s="82"/>
      <c r="K39" s="83" t="str">
        <f>IF(J39="","",VLOOKUP(J39,'Fixture List Individual Files'!$B$14:$D$63,2,FALSE))</f>
        <v/>
      </c>
      <c r="L39" s="84"/>
      <c r="M39" s="85" t="str">
        <f>IF(J39="","",VLOOKUP(J39,'Fixture List Individual Files'!$B$14:$D$63,3,FALSE))</f>
        <v/>
      </c>
      <c r="N39" s="85" t="str">
        <f t="shared" si="2"/>
        <v/>
      </c>
    </row>
    <row r="40" spans="2:14">
      <c r="B40" s="82"/>
      <c r="C40" s="83" t="str">
        <f>IF(B40="","",VLOOKUP(B40,'Fixture List Individual Files'!$B$14:$D$63,2,FALSE))</f>
        <v/>
      </c>
      <c r="D40" s="84"/>
      <c r="E40" s="85" t="str">
        <f>IF(B40="","",VLOOKUP(B40,'Fixture List Individual Files'!$B$14:$D$63,3,FALSE))</f>
        <v/>
      </c>
      <c r="F40" s="85" t="str">
        <f t="shared" si="1"/>
        <v/>
      </c>
      <c r="J40" s="82"/>
      <c r="K40" s="83" t="str">
        <f>IF(J40="","",VLOOKUP(J40,'Fixture List Individual Files'!$B$14:$D$63,2,FALSE))</f>
        <v/>
      </c>
      <c r="L40" s="84"/>
      <c r="M40" s="85" t="str">
        <f>IF(J40="","",VLOOKUP(J40,'Fixture List Individual Files'!$B$14:$D$63,3,FALSE))</f>
        <v/>
      </c>
      <c r="N40" s="85" t="str">
        <f t="shared" si="2"/>
        <v/>
      </c>
    </row>
    <row r="41" spans="2:14">
      <c r="B41" s="82"/>
      <c r="C41" s="83" t="str">
        <f>IF(B41="","",VLOOKUP(B41,'Fixture List Individual Files'!$B$14:$D$63,2,FALSE))</f>
        <v/>
      </c>
      <c r="D41" s="84"/>
      <c r="E41" s="85" t="str">
        <f>IF(B41="","",VLOOKUP(B41,'Fixture List Individual Files'!$B$14:$D$63,3,FALSE))</f>
        <v/>
      </c>
      <c r="F41" s="85" t="str">
        <f t="shared" si="1"/>
        <v/>
      </c>
      <c r="J41" s="82"/>
      <c r="K41" s="83" t="str">
        <f>IF(J41="","",VLOOKUP(J41,'Fixture List Individual Files'!$B$14:$D$63,2,FALSE))</f>
        <v/>
      </c>
      <c r="L41" s="84"/>
      <c r="M41" s="85" t="str">
        <f>IF(J41="","",VLOOKUP(J41,'Fixture List Individual Files'!$B$14:$D$63,3,FALSE))</f>
        <v/>
      </c>
      <c r="N41" s="85" t="str">
        <f t="shared" si="2"/>
        <v/>
      </c>
    </row>
    <row r="42" spans="2:14">
      <c r="B42" s="82"/>
      <c r="C42" s="83" t="str">
        <f>IF(B42="","",VLOOKUP(B42,'Fixture List Individual Files'!$B$14:$D$63,2,FALSE))</f>
        <v/>
      </c>
      <c r="D42" s="84"/>
      <c r="E42" s="85" t="str">
        <f>IF(B42="","",VLOOKUP(B42,'Fixture List Individual Files'!$B$14:$D$63,3,FALSE))</f>
        <v/>
      </c>
      <c r="F42" s="85" t="str">
        <f t="shared" si="1"/>
        <v/>
      </c>
      <c r="J42" s="82"/>
      <c r="K42" s="83" t="str">
        <f>IF(J42="","",VLOOKUP(J42,'Fixture List Individual Files'!$B$14:$D$63,2,FALSE))</f>
        <v/>
      </c>
      <c r="L42" s="84"/>
      <c r="M42" s="85" t="str">
        <f>IF(J42="","",VLOOKUP(J42,'Fixture List Individual Files'!$B$14:$D$63,3,FALSE))</f>
        <v/>
      </c>
      <c r="N42" s="85" t="str">
        <f t="shared" si="2"/>
        <v/>
      </c>
    </row>
    <row r="43" spans="2:14">
      <c r="B43" s="82"/>
      <c r="C43" s="83" t="str">
        <f>IF(B43="","",VLOOKUP(B43,'Fixture List Individual Files'!$B$14:$D$63,2,FALSE))</f>
        <v/>
      </c>
      <c r="D43" s="84"/>
      <c r="E43" s="85" t="str">
        <f>IF(B43="","",VLOOKUP(B43,'Fixture List Individual Files'!$B$14:$D$63,3,FALSE))</f>
        <v/>
      </c>
      <c r="F43" s="85" t="str">
        <f t="shared" si="1"/>
        <v/>
      </c>
      <c r="J43" s="82"/>
      <c r="K43" s="83" t="str">
        <f>IF(J43="","",VLOOKUP(J43,'Fixture List Individual Files'!$B$14:$D$63,2,FALSE))</f>
        <v/>
      </c>
      <c r="L43" s="84"/>
      <c r="M43" s="85" t="str">
        <f>IF(J43="","",VLOOKUP(J43,'Fixture List Individual Files'!$B$14:$D$63,3,FALSE))</f>
        <v/>
      </c>
      <c r="N43" s="85" t="str">
        <f t="shared" si="2"/>
        <v/>
      </c>
    </row>
    <row r="44" spans="2:14">
      <c r="B44" s="82"/>
      <c r="C44" s="83" t="str">
        <f>IF(B44="","",VLOOKUP(B44,'Fixture List Individual Files'!$B$14:$D$63,2,FALSE))</f>
        <v/>
      </c>
      <c r="D44" s="84"/>
      <c r="E44" s="85" t="str">
        <f>IF(B44="","",VLOOKUP(B44,'Fixture List Individual Files'!$B$14:$D$63,3,FALSE))</f>
        <v/>
      </c>
      <c r="F44" s="85" t="str">
        <f t="shared" si="1"/>
        <v/>
      </c>
      <c r="J44" s="82"/>
      <c r="K44" s="83" t="str">
        <f>IF(J44="","",VLOOKUP(J44,'Fixture List Individual Files'!$B$14:$D$63,2,FALSE))</f>
        <v/>
      </c>
      <c r="L44" s="84"/>
      <c r="M44" s="85" t="str">
        <f>IF(J44="","",VLOOKUP(J44,'Fixture List Individual Files'!$B$14:$D$63,3,FALSE))</f>
        <v/>
      </c>
      <c r="N44" s="85" t="str">
        <f t="shared" si="2"/>
        <v/>
      </c>
    </row>
    <row r="45" spans="2:14">
      <c r="B45" s="82"/>
      <c r="C45" s="83" t="str">
        <f>IF(B45="","",VLOOKUP(B45,'Fixture List Individual Files'!$B$14:$D$63,2,FALSE))</f>
        <v/>
      </c>
      <c r="D45" s="86"/>
      <c r="E45" s="85" t="str">
        <f>IF(B45="","",VLOOKUP(B45,'Fixture List Individual Files'!$B$14:$D$63,3,FALSE))</f>
        <v/>
      </c>
      <c r="F45" s="85" t="str">
        <f t="shared" si="1"/>
        <v/>
      </c>
      <c r="J45" s="82"/>
      <c r="K45" s="83" t="str">
        <f>IF(J45="","",VLOOKUP(J45,'Fixture List Individual Files'!$B$14:$D$63,2,FALSE))</f>
        <v/>
      </c>
      <c r="L45" s="86"/>
      <c r="M45" s="85" t="str">
        <f>IF(J45="","",VLOOKUP(J45,'Fixture List Individual Files'!$B$14:$D$63,3,FALSE))</f>
        <v/>
      </c>
      <c r="N45" s="85" t="str">
        <f t="shared" si="2"/>
        <v/>
      </c>
    </row>
    <row r="46" spans="2:14">
      <c r="B46" s="82"/>
      <c r="C46" s="83" t="str">
        <f>IF(B46="","",VLOOKUP(B46,'Fixture List Individual Files'!$B$14:$D$63,2,FALSE))</f>
        <v/>
      </c>
      <c r="D46" s="87"/>
      <c r="E46" s="85" t="str">
        <f>IF(B46="","",VLOOKUP(B46,'Fixture List Individual Files'!$B$14:$D$63,3,FALSE))</f>
        <v/>
      </c>
      <c r="F46" s="85" t="str">
        <f t="shared" si="1"/>
        <v/>
      </c>
      <c r="J46" s="82"/>
      <c r="K46" s="83" t="str">
        <f>IF(J46="","",VLOOKUP(J46,'Fixture List Individual Files'!$B$14:$D$63,2,FALSE))</f>
        <v/>
      </c>
      <c r="L46" s="87"/>
      <c r="M46" s="85" t="str">
        <f>IF(J46="","",VLOOKUP(J46,'Fixture List Individual Files'!$B$14:$D$63,3,FALSE))</f>
        <v/>
      </c>
      <c r="N46" s="85" t="str">
        <f t="shared" si="2"/>
        <v/>
      </c>
    </row>
    <row r="47" spans="2:14">
      <c r="B47" s="82"/>
      <c r="C47" s="83" t="str">
        <f>IF(B47="","",VLOOKUP(B47,'Fixture List Individual Files'!$B$14:$D$63,2,FALSE))</f>
        <v/>
      </c>
      <c r="D47" s="87"/>
      <c r="E47" s="85" t="str">
        <f>IF(B47="","",VLOOKUP(B47,'Fixture List Individual Files'!$B$14:$D$63,3,FALSE))</f>
        <v/>
      </c>
      <c r="F47" s="85" t="str">
        <f t="shared" si="1"/>
        <v/>
      </c>
      <c r="J47" s="82"/>
      <c r="K47" s="83" t="str">
        <f>IF(J47="","",VLOOKUP(J47,'Fixture List Individual Files'!$B$14:$D$63,2,FALSE))</f>
        <v/>
      </c>
      <c r="L47" s="87"/>
      <c r="M47" s="85" t="str">
        <f>IF(J47="","",VLOOKUP(J47,'Fixture List Individual Files'!$B$14:$D$63,3,FALSE))</f>
        <v/>
      </c>
      <c r="N47" s="85" t="str">
        <f t="shared" si="2"/>
        <v/>
      </c>
    </row>
    <row r="48" spans="2:14">
      <c r="B48" s="240"/>
      <c r="C48" s="241" t="s">
        <v>289</v>
      </c>
      <c r="D48" s="242">
        <f>SUM(D12:D47)</f>
        <v>0</v>
      </c>
      <c r="E48" s="242"/>
      <c r="F48" s="242">
        <f>SUM(F12:F47)</f>
        <v>0</v>
      </c>
      <c r="J48" s="178"/>
      <c r="K48" s="241" t="s">
        <v>289</v>
      </c>
      <c r="L48" s="242">
        <f>SUM(L12:L47)</f>
        <v>0</v>
      </c>
      <c r="M48" s="242"/>
      <c r="N48" s="242">
        <f>SUM(N12:N47)</f>
        <v>0</v>
      </c>
    </row>
    <row r="50" spans="2:15">
      <c r="B50" s="362" t="s">
        <v>95</v>
      </c>
      <c r="C50" s="362"/>
      <c r="D50" s="362"/>
      <c r="E50" s="362"/>
      <c r="F50" s="362"/>
      <c r="J50" s="363" t="s">
        <v>96</v>
      </c>
      <c r="K50" s="363"/>
      <c r="L50" s="363"/>
      <c r="M50" s="363"/>
      <c r="N50" s="363"/>
    </row>
    <row r="51" spans="2:15" ht="17.45" thickBot="1">
      <c r="B51" s="92" t="s">
        <v>284</v>
      </c>
      <c r="C51" s="93" t="s">
        <v>39</v>
      </c>
      <c r="D51" s="94"/>
      <c r="E51" s="95"/>
      <c r="F51" s="95">
        <f>IFERROR(VLOOKUP(C51,Admin_Lists!$A$9:$B$41,2,FALSE),"")</f>
        <v>0</v>
      </c>
      <c r="G51" s="89" t="s">
        <v>285</v>
      </c>
      <c r="J51" s="92" t="s">
        <v>284</v>
      </c>
      <c r="K51" s="93" t="s">
        <v>39</v>
      </c>
      <c r="L51" s="94"/>
      <c r="M51" s="95"/>
      <c r="N51" s="95">
        <f>IFERROR(VLOOKUP(K51,Admin_Lists!$A$9:$B$41,2,FALSE),"")</f>
        <v>0</v>
      </c>
      <c r="O51" s="89" t="s">
        <v>285</v>
      </c>
    </row>
    <row r="52" spans="2:15" ht="19.149999999999999">
      <c r="B52" s="96"/>
      <c r="C52" s="357" t="str">
        <f>"Area Description: "&amp;'Sq. Ft. Area Individual Files'!D11</f>
        <v xml:space="preserve">Area Description: </v>
      </c>
      <c r="D52" s="357"/>
      <c r="E52" s="357"/>
      <c r="F52" s="357"/>
      <c r="J52" s="96"/>
      <c r="K52" s="357" t="str">
        <f>"Area Description: "&amp;'Sq. Ft. Area Individual Files'!D12</f>
        <v xml:space="preserve">Area Description: </v>
      </c>
      <c r="L52" s="357"/>
      <c r="M52" s="357"/>
      <c r="N52" s="357"/>
    </row>
    <row r="53" spans="2:15" ht="16.899999999999999" customHeight="1">
      <c r="B53" s="358" t="s">
        <v>260</v>
      </c>
      <c r="C53" s="360" t="s">
        <v>266</v>
      </c>
      <c r="D53" s="360" t="s">
        <v>267</v>
      </c>
      <c r="E53" s="360" t="s">
        <v>262</v>
      </c>
      <c r="F53" s="360" t="s">
        <v>287</v>
      </c>
      <c r="J53" s="358" t="s">
        <v>260</v>
      </c>
      <c r="K53" s="360" t="s">
        <v>266</v>
      </c>
      <c r="L53" s="360" t="s">
        <v>267</v>
      </c>
      <c r="M53" s="360" t="s">
        <v>262</v>
      </c>
      <c r="N53" s="360" t="s">
        <v>287</v>
      </c>
    </row>
    <row r="54" spans="2:15">
      <c r="B54" s="359"/>
      <c r="C54" s="361"/>
      <c r="D54" s="361"/>
      <c r="E54" s="361"/>
      <c r="F54" s="361"/>
      <c r="J54" s="359"/>
      <c r="K54" s="361"/>
      <c r="L54" s="361"/>
      <c r="M54" s="361"/>
      <c r="N54" s="361"/>
    </row>
    <row r="55" spans="2:15">
      <c r="B55" s="82"/>
      <c r="C55" s="83" t="str">
        <f>IF(B55="","",VLOOKUP(B55,'Fixture List Individual Files'!$B$14:$D$63,2,FALSE))</f>
        <v/>
      </c>
      <c r="D55" s="84"/>
      <c r="E55" s="85" t="str">
        <f>IF(B55="","",VLOOKUP(B55,'Fixture List Individual Files'!$B$14:$D$63,3,FALSE))</f>
        <v/>
      </c>
      <c r="F55" s="85" t="str">
        <f>IF(E55="","",D55*E55)</f>
        <v/>
      </c>
      <c r="J55" s="82"/>
      <c r="K55" s="83" t="str">
        <f>IF(J55="","",VLOOKUP(J55,'Fixture List Individual Files'!$B$14:$D$63,2,FALSE))</f>
        <v/>
      </c>
      <c r="L55" s="84"/>
      <c r="M55" s="85" t="str">
        <f>IF(J55="","",VLOOKUP(J55,'Fixture List Individual Files'!$B$14:$D$63,3,FALSE))</f>
        <v/>
      </c>
      <c r="N55" s="85" t="str">
        <f>IF(M55="","",L55*M55)</f>
        <v/>
      </c>
    </row>
    <row r="56" spans="2:15">
      <c r="B56" s="82"/>
      <c r="C56" s="83" t="str">
        <f>IF(B56="","",VLOOKUP(B56,'Fixture List Individual Files'!$B$14:$D$63,2,FALSE))</f>
        <v/>
      </c>
      <c r="D56" s="84"/>
      <c r="E56" s="85" t="str">
        <f>IF(B56="","",VLOOKUP(B56,'Fixture List Individual Files'!$B$14:$D$63,3,FALSE))</f>
        <v/>
      </c>
      <c r="F56" s="85" t="str">
        <f t="shared" ref="F56:F90" si="3">IF(E56="","",D56*E56)</f>
        <v/>
      </c>
      <c r="J56" s="82"/>
      <c r="K56" s="83" t="str">
        <f>IF(J56="","",VLOOKUP(J56,'Fixture List Individual Files'!$B$14:$D$63,2,FALSE))</f>
        <v/>
      </c>
      <c r="L56" s="84"/>
      <c r="M56" s="85" t="str">
        <f>IF(J56="","",VLOOKUP(J56,'Fixture List Individual Files'!$B$14:$D$63,3,FALSE))</f>
        <v/>
      </c>
      <c r="N56" s="85" t="str">
        <f t="shared" ref="N56:N90" si="4">IF(M56="","",L56*M56)</f>
        <v/>
      </c>
    </row>
    <row r="57" spans="2:15">
      <c r="B57" s="82"/>
      <c r="C57" s="83" t="str">
        <f>IF(B57="","",VLOOKUP(B57,'Fixture List Individual Files'!$B$14:$D$63,2,FALSE))</f>
        <v/>
      </c>
      <c r="D57" s="84"/>
      <c r="E57" s="85" t="str">
        <f>IF(B57="","",VLOOKUP(B57,'Fixture List Individual Files'!$B$14:$D$63,3,FALSE))</f>
        <v/>
      </c>
      <c r="F57" s="85" t="str">
        <f t="shared" si="3"/>
        <v/>
      </c>
      <c r="J57" s="82"/>
      <c r="K57" s="83" t="str">
        <f>IF(J57="","",VLOOKUP(J57,'Fixture List Individual Files'!$B$14:$D$63,2,FALSE))</f>
        <v/>
      </c>
      <c r="L57" s="84"/>
      <c r="M57" s="85" t="str">
        <f>IF(J57="","",VLOOKUP(J57,'Fixture List Individual Files'!$B$14:$D$63,3,FALSE))</f>
        <v/>
      </c>
      <c r="N57" s="85" t="str">
        <f t="shared" si="4"/>
        <v/>
      </c>
    </row>
    <row r="58" spans="2:15">
      <c r="B58" s="82"/>
      <c r="C58" s="83" t="str">
        <f>IF(B58="","",VLOOKUP(B58,'Fixture List Individual Files'!$B$14:$D$63,2,FALSE))</f>
        <v/>
      </c>
      <c r="D58" s="84"/>
      <c r="E58" s="85" t="str">
        <f>IF(B58="","",VLOOKUP(B58,'Fixture List Individual Files'!$B$14:$D$63,3,FALSE))</f>
        <v/>
      </c>
      <c r="F58" s="85" t="str">
        <f t="shared" si="3"/>
        <v/>
      </c>
      <c r="J58" s="82"/>
      <c r="K58" s="83" t="str">
        <f>IF(J58="","",VLOOKUP(J58,'Fixture List Individual Files'!$B$14:$D$63,2,FALSE))</f>
        <v/>
      </c>
      <c r="L58" s="84"/>
      <c r="M58" s="85" t="str">
        <f>IF(J58="","",VLOOKUP(J58,'Fixture List Individual Files'!$B$14:$D$63,3,FALSE))</f>
        <v/>
      </c>
      <c r="N58" s="85" t="str">
        <f t="shared" si="4"/>
        <v/>
      </c>
    </row>
    <row r="59" spans="2:15">
      <c r="B59" s="82"/>
      <c r="C59" s="83" t="str">
        <f>IF(B59="","",VLOOKUP(B59,'Fixture List Individual Files'!$B$14:$D$63,2,FALSE))</f>
        <v/>
      </c>
      <c r="D59" s="84"/>
      <c r="E59" s="85" t="str">
        <f>IF(B59="","",VLOOKUP(B59,'Fixture List Individual Files'!$B$14:$D$63,3,FALSE))</f>
        <v/>
      </c>
      <c r="F59" s="85" t="str">
        <f t="shared" si="3"/>
        <v/>
      </c>
      <c r="J59" s="82"/>
      <c r="K59" s="83" t="str">
        <f>IF(J59="","",VLOOKUP(J59,'Fixture List Individual Files'!$B$14:$D$63,2,FALSE))</f>
        <v/>
      </c>
      <c r="L59" s="84"/>
      <c r="M59" s="85" t="str">
        <f>IF(J59="","",VLOOKUP(J59,'Fixture List Individual Files'!$B$14:$D$63,3,FALSE))</f>
        <v/>
      </c>
      <c r="N59" s="85" t="str">
        <f t="shared" si="4"/>
        <v/>
      </c>
    </row>
    <row r="60" spans="2:15">
      <c r="B60" s="82"/>
      <c r="C60" s="83" t="str">
        <f>IF(B60="","",VLOOKUP(B60,'Fixture List Individual Files'!$B$14:$D$63,2,FALSE))</f>
        <v/>
      </c>
      <c r="D60" s="84"/>
      <c r="E60" s="85" t="str">
        <f>IF(B60="","",VLOOKUP(B60,'Fixture List Individual Files'!$B$14:$D$63,3,FALSE))</f>
        <v/>
      </c>
      <c r="F60" s="85" t="str">
        <f t="shared" si="3"/>
        <v/>
      </c>
      <c r="J60" s="82"/>
      <c r="K60" s="83" t="str">
        <f>IF(J60="","",VLOOKUP(J60,'Fixture List Individual Files'!$B$14:$D$63,2,FALSE))</f>
        <v/>
      </c>
      <c r="L60" s="84"/>
      <c r="M60" s="85" t="str">
        <f>IF(J60="","",VLOOKUP(J60,'Fixture List Individual Files'!$B$14:$D$63,3,FALSE))</f>
        <v/>
      </c>
      <c r="N60" s="85" t="str">
        <f t="shared" si="4"/>
        <v/>
      </c>
    </row>
    <row r="61" spans="2:15">
      <c r="B61" s="82"/>
      <c r="C61" s="83" t="str">
        <f>IF(B61="","",VLOOKUP(B61,'Fixture List Individual Files'!$B$14:$D$63,2,FALSE))</f>
        <v/>
      </c>
      <c r="D61" s="84"/>
      <c r="E61" s="85" t="str">
        <f>IF(B61="","",VLOOKUP(B61,'Fixture List Individual Files'!$B$14:$D$63,3,FALSE))</f>
        <v/>
      </c>
      <c r="F61" s="85" t="str">
        <f t="shared" si="3"/>
        <v/>
      </c>
      <c r="J61" s="82"/>
      <c r="K61" s="83" t="str">
        <f>IF(J61="","",VLOOKUP(J61,'Fixture List Individual Files'!$B$14:$D$63,2,FALSE))</f>
        <v/>
      </c>
      <c r="L61" s="84"/>
      <c r="M61" s="85" t="str">
        <f>IF(J61="","",VLOOKUP(J61,'Fixture List Individual Files'!$B$14:$D$63,3,FALSE))</f>
        <v/>
      </c>
      <c r="N61" s="85" t="str">
        <f t="shared" si="4"/>
        <v/>
      </c>
    </row>
    <row r="62" spans="2:15">
      <c r="B62" s="82"/>
      <c r="C62" s="83" t="str">
        <f>IF(B62="","",VLOOKUP(B62,'Fixture List Individual Files'!$B$14:$D$63,2,FALSE))</f>
        <v/>
      </c>
      <c r="D62" s="84"/>
      <c r="E62" s="85" t="str">
        <f>IF(B62="","",VLOOKUP(B62,'Fixture List Individual Files'!$B$14:$D$63,3,FALSE))</f>
        <v/>
      </c>
      <c r="F62" s="85" t="str">
        <f t="shared" si="3"/>
        <v/>
      </c>
      <c r="J62" s="82"/>
      <c r="K62" s="83" t="str">
        <f>IF(J62="","",VLOOKUP(J62,'Fixture List Individual Files'!$B$14:$D$63,2,FALSE))</f>
        <v/>
      </c>
      <c r="L62" s="84"/>
      <c r="M62" s="85" t="str">
        <f>IF(J62="","",VLOOKUP(J62,'Fixture List Individual Files'!$B$14:$D$63,3,FALSE))</f>
        <v/>
      </c>
      <c r="N62" s="85" t="str">
        <f t="shared" si="4"/>
        <v/>
      </c>
    </row>
    <row r="63" spans="2:15">
      <c r="B63" s="82"/>
      <c r="C63" s="83" t="str">
        <f>IF(B63="","",VLOOKUP(B63,'Fixture List Individual Files'!$B$14:$D$63,2,FALSE))</f>
        <v/>
      </c>
      <c r="D63" s="84"/>
      <c r="E63" s="85" t="str">
        <f>IF(B63="","",VLOOKUP(B63,'Fixture List Individual Files'!$B$14:$D$63,3,FALSE))</f>
        <v/>
      </c>
      <c r="F63" s="85" t="str">
        <f t="shared" si="3"/>
        <v/>
      </c>
      <c r="J63" s="82"/>
      <c r="K63" s="83" t="str">
        <f>IF(J63="","",VLOOKUP(J63,'Fixture List Individual Files'!$B$14:$D$63,2,FALSE))</f>
        <v/>
      </c>
      <c r="L63" s="84"/>
      <c r="M63" s="85" t="str">
        <f>IF(J63="","",VLOOKUP(J63,'Fixture List Individual Files'!$B$14:$D$63,3,FALSE))</f>
        <v/>
      </c>
      <c r="N63" s="85" t="str">
        <f t="shared" si="4"/>
        <v/>
      </c>
    </row>
    <row r="64" spans="2:15">
      <c r="B64" s="82"/>
      <c r="C64" s="83" t="str">
        <f>IF(B64="","",VLOOKUP(B64,'Fixture List Individual Files'!$B$14:$D$63,2,FALSE))</f>
        <v/>
      </c>
      <c r="D64" s="84"/>
      <c r="E64" s="85" t="str">
        <f>IF(B64="","",VLOOKUP(B64,'Fixture List Individual Files'!$B$14:$D$63,3,FALSE))</f>
        <v/>
      </c>
      <c r="F64" s="85" t="str">
        <f t="shared" si="3"/>
        <v/>
      </c>
      <c r="J64" s="82"/>
      <c r="K64" s="83" t="str">
        <f>IF(J64="","",VLOOKUP(J64,'Fixture List Individual Files'!$B$14:$D$63,2,FALSE))</f>
        <v/>
      </c>
      <c r="L64" s="84"/>
      <c r="M64" s="85" t="str">
        <f>IF(J64="","",VLOOKUP(J64,'Fixture List Individual Files'!$B$14:$D$63,3,FALSE))</f>
        <v/>
      </c>
      <c r="N64" s="85" t="str">
        <f t="shared" si="4"/>
        <v/>
      </c>
    </row>
    <row r="65" spans="2:14">
      <c r="B65" s="82"/>
      <c r="C65" s="83" t="str">
        <f>IF(B65="","",VLOOKUP(B65,'Fixture List Individual Files'!$B$14:$D$63,2,FALSE))</f>
        <v/>
      </c>
      <c r="D65" s="84"/>
      <c r="E65" s="85" t="str">
        <f>IF(B65="","",VLOOKUP(B65,'Fixture List Individual Files'!$B$14:$D$63,3,FALSE))</f>
        <v/>
      </c>
      <c r="F65" s="85" t="str">
        <f t="shared" si="3"/>
        <v/>
      </c>
      <c r="J65" s="82"/>
      <c r="K65" s="83" t="str">
        <f>IF(J65="","",VLOOKUP(J65,'Fixture List Individual Files'!$B$14:$D$63,2,FALSE))</f>
        <v/>
      </c>
      <c r="L65" s="84"/>
      <c r="M65" s="85" t="str">
        <f>IF(J65="","",VLOOKUP(J65,'Fixture List Individual Files'!$B$14:$D$63,3,FALSE))</f>
        <v/>
      </c>
      <c r="N65" s="85" t="str">
        <f t="shared" si="4"/>
        <v/>
      </c>
    </row>
    <row r="66" spans="2:14">
      <c r="B66" s="82"/>
      <c r="C66" s="83" t="str">
        <f>IF(B66="","",VLOOKUP(B66,'Fixture List Individual Files'!$B$14:$D$63,2,FALSE))</f>
        <v/>
      </c>
      <c r="D66" s="84"/>
      <c r="E66" s="85" t="str">
        <f>IF(B66="","",VLOOKUP(B66,'Fixture List Individual Files'!$B$14:$D$63,3,FALSE))</f>
        <v/>
      </c>
      <c r="F66" s="85" t="str">
        <f t="shared" si="3"/>
        <v/>
      </c>
      <c r="J66" s="82"/>
      <c r="K66" s="83" t="str">
        <f>IF(J66="","",VLOOKUP(J66,'Fixture List Individual Files'!$B$14:$D$63,2,FALSE))</f>
        <v/>
      </c>
      <c r="L66" s="84"/>
      <c r="M66" s="85" t="str">
        <f>IF(J66="","",VLOOKUP(J66,'Fixture List Individual Files'!$B$14:$D$63,3,FALSE))</f>
        <v/>
      </c>
      <c r="N66" s="85" t="str">
        <f t="shared" si="4"/>
        <v/>
      </c>
    </row>
    <row r="67" spans="2:14">
      <c r="B67" s="82"/>
      <c r="C67" s="83" t="str">
        <f>IF(B67="","",VLOOKUP(B67,'Fixture List Individual Files'!$B$14:$D$63,2,FALSE))</f>
        <v/>
      </c>
      <c r="D67" s="84"/>
      <c r="E67" s="85" t="str">
        <f>IF(B67="","",VLOOKUP(B67,'Fixture List Individual Files'!$B$14:$D$63,3,FALSE))</f>
        <v/>
      </c>
      <c r="F67" s="85" t="str">
        <f t="shared" si="3"/>
        <v/>
      </c>
      <c r="J67" s="82"/>
      <c r="K67" s="83" t="str">
        <f>IF(J67="","",VLOOKUP(J67,'Fixture List Individual Files'!$B$14:$D$63,2,FALSE))</f>
        <v/>
      </c>
      <c r="L67" s="84"/>
      <c r="M67" s="85" t="str">
        <f>IF(J67="","",VLOOKUP(J67,'Fixture List Individual Files'!$B$14:$D$63,3,FALSE))</f>
        <v/>
      </c>
      <c r="N67" s="85" t="str">
        <f t="shared" si="4"/>
        <v/>
      </c>
    </row>
    <row r="68" spans="2:14">
      <c r="B68" s="82"/>
      <c r="C68" s="83" t="str">
        <f>IF(B68="","",VLOOKUP(B68,'Fixture List Individual Files'!$B$14:$D$63,2,FALSE))</f>
        <v/>
      </c>
      <c r="D68" s="84"/>
      <c r="E68" s="85" t="str">
        <f>IF(B68="","",VLOOKUP(B68,'Fixture List Individual Files'!$B$14:$D$63,3,FALSE))</f>
        <v/>
      </c>
      <c r="F68" s="85" t="str">
        <f t="shared" si="3"/>
        <v/>
      </c>
      <c r="J68" s="82"/>
      <c r="K68" s="83" t="str">
        <f>IF(J68="","",VLOOKUP(J68,'Fixture List Individual Files'!$B$14:$D$63,2,FALSE))</f>
        <v/>
      </c>
      <c r="L68" s="84"/>
      <c r="M68" s="85" t="str">
        <f>IF(J68="","",VLOOKUP(J68,'Fixture List Individual Files'!$B$14:$D$63,3,FALSE))</f>
        <v/>
      </c>
      <c r="N68" s="85" t="str">
        <f t="shared" si="4"/>
        <v/>
      </c>
    </row>
    <row r="69" spans="2:14">
      <c r="B69" s="82"/>
      <c r="C69" s="83" t="str">
        <f>IF(B69="","",VLOOKUP(B69,'Fixture List Individual Files'!$B$14:$D$63,2,FALSE))</f>
        <v/>
      </c>
      <c r="D69" s="84"/>
      <c r="E69" s="85" t="str">
        <f>IF(B69="","",VLOOKUP(B69,'Fixture List Individual Files'!$B$14:$D$63,3,FALSE))</f>
        <v/>
      </c>
      <c r="F69" s="85" t="str">
        <f t="shared" si="3"/>
        <v/>
      </c>
      <c r="J69" s="82"/>
      <c r="K69" s="83" t="str">
        <f>IF(J69="","",VLOOKUP(J69,'Fixture List Individual Files'!$B$14:$D$63,2,FALSE))</f>
        <v/>
      </c>
      <c r="L69" s="84"/>
      <c r="M69" s="85" t="str">
        <f>IF(J69="","",VLOOKUP(J69,'Fixture List Individual Files'!$B$14:$D$63,3,FALSE))</f>
        <v/>
      </c>
      <c r="N69" s="85" t="str">
        <f t="shared" si="4"/>
        <v/>
      </c>
    </row>
    <row r="70" spans="2:14">
      <c r="B70" s="82"/>
      <c r="C70" s="83" t="str">
        <f>IF(B70="","",VLOOKUP(B70,'Fixture List Individual Files'!$B$14:$D$63,2,FALSE))</f>
        <v/>
      </c>
      <c r="D70" s="84"/>
      <c r="E70" s="85" t="str">
        <f>IF(B70="","",VLOOKUP(B70,'Fixture List Individual Files'!$B$14:$D$63,3,FALSE))</f>
        <v/>
      </c>
      <c r="F70" s="85" t="str">
        <f t="shared" si="3"/>
        <v/>
      </c>
      <c r="J70" s="82"/>
      <c r="K70" s="83" t="str">
        <f>IF(J70="","",VLOOKUP(J70,'Fixture List Individual Files'!$B$14:$D$63,2,FALSE))</f>
        <v/>
      </c>
      <c r="L70" s="84"/>
      <c r="M70" s="85" t="str">
        <f>IF(J70="","",VLOOKUP(J70,'Fixture List Individual Files'!$B$14:$D$63,3,FALSE))</f>
        <v/>
      </c>
      <c r="N70" s="85" t="str">
        <f t="shared" si="4"/>
        <v/>
      </c>
    </row>
    <row r="71" spans="2:14">
      <c r="B71" s="82"/>
      <c r="C71" s="83" t="str">
        <f>IF(B71="","",VLOOKUP(B71,'Fixture List Individual Files'!$B$14:$D$63,2,FALSE))</f>
        <v/>
      </c>
      <c r="D71" s="84"/>
      <c r="E71" s="85" t="str">
        <f>IF(B71="","",VLOOKUP(B71,'Fixture List Individual Files'!$B$14:$D$63,3,FALSE))</f>
        <v/>
      </c>
      <c r="F71" s="85" t="str">
        <f t="shared" si="3"/>
        <v/>
      </c>
      <c r="J71" s="82"/>
      <c r="K71" s="83" t="str">
        <f>IF(J71="","",VLOOKUP(J71,'Fixture List Individual Files'!$B$14:$D$63,2,FALSE))</f>
        <v/>
      </c>
      <c r="L71" s="84"/>
      <c r="M71" s="85" t="str">
        <f>IF(J71="","",VLOOKUP(J71,'Fixture List Individual Files'!$B$14:$D$63,3,FALSE))</f>
        <v/>
      </c>
      <c r="N71" s="85" t="str">
        <f t="shared" si="4"/>
        <v/>
      </c>
    </row>
    <row r="72" spans="2:14">
      <c r="B72" s="82"/>
      <c r="C72" s="83" t="str">
        <f>IF(B72="","",VLOOKUP(B72,'Fixture List Individual Files'!$B$14:$D$63,2,FALSE))</f>
        <v/>
      </c>
      <c r="D72" s="84"/>
      <c r="E72" s="85" t="str">
        <f>IF(B72="","",VLOOKUP(B72,'Fixture List Individual Files'!$B$14:$D$63,3,FALSE))</f>
        <v/>
      </c>
      <c r="F72" s="85" t="str">
        <f t="shared" si="3"/>
        <v/>
      </c>
      <c r="J72" s="82"/>
      <c r="K72" s="83" t="str">
        <f>IF(J72="","",VLOOKUP(J72,'Fixture List Individual Files'!$B$14:$D$63,2,FALSE))</f>
        <v/>
      </c>
      <c r="L72" s="84"/>
      <c r="M72" s="85" t="str">
        <f>IF(J72="","",VLOOKUP(J72,'Fixture List Individual Files'!$B$14:$D$63,3,FALSE))</f>
        <v/>
      </c>
      <c r="N72" s="85" t="str">
        <f t="shared" si="4"/>
        <v/>
      </c>
    </row>
    <row r="73" spans="2:14">
      <c r="B73" s="82"/>
      <c r="C73" s="83" t="str">
        <f>IF(B73="","",VLOOKUP(B73,'Fixture List Individual Files'!$B$14:$D$63,2,FALSE))</f>
        <v/>
      </c>
      <c r="D73" s="84"/>
      <c r="E73" s="85" t="str">
        <f>IF(B73="","",VLOOKUP(B73,'Fixture List Individual Files'!$B$14:$D$63,3,FALSE))</f>
        <v/>
      </c>
      <c r="F73" s="85" t="str">
        <f t="shared" si="3"/>
        <v/>
      </c>
      <c r="J73" s="82"/>
      <c r="K73" s="83" t="str">
        <f>IF(J73="","",VLOOKUP(J73,'Fixture List Individual Files'!$B$14:$D$63,2,FALSE))</f>
        <v/>
      </c>
      <c r="L73" s="84"/>
      <c r="M73" s="85" t="str">
        <f>IF(J73="","",VLOOKUP(J73,'Fixture List Individual Files'!$B$14:$D$63,3,FALSE))</f>
        <v/>
      </c>
      <c r="N73" s="85" t="str">
        <f t="shared" si="4"/>
        <v/>
      </c>
    </row>
    <row r="74" spans="2:14">
      <c r="B74" s="82"/>
      <c r="C74" s="83" t="str">
        <f>IF(B74="","",VLOOKUP(B74,'Fixture List Individual Files'!$B$14:$D$63,2,FALSE))</f>
        <v/>
      </c>
      <c r="D74" s="84"/>
      <c r="E74" s="85" t="str">
        <f>IF(B74="","",VLOOKUP(B74,'Fixture List Individual Files'!$B$14:$D$63,3,FALSE))</f>
        <v/>
      </c>
      <c r="F74" s="85" t="str">
        <f t="shared" si="3"/>
        <v/>
      </c>
      <c r="J74" s="82"/>
      <c r="K74" s="83" t="str">
        <f>IF(J74="","",VLOOKUP(J74,'Fixture List Individual Files'!$B$14:$D$63,2,FALSE))</f>
        <v/>
      </c>
      <c r="L74" s="84"/>
      <c r="M74" s="85" t="str">
        <f>IF(J74="","",VLOOKUP(J74,'Fixture List Individual Files'!$B$14:$D$63,3,FALSE))</f>
        <v/>
      </c>
      <c r="N74" s="85" t="str">
        <f t="shared" si="4"/>
        <v/>
      </c>
    </row>
    <row r="75" spans="2:14">
      <c r="B75" s="82"/>
      <c r="C75" s="83" t="str">
        <f>IF(B75="","",VLOOKUP(B75,'Fixture List Individual Files'!$B$14:$D$63,2,FALSE))</f>
        <v/>
      </c>
      <c r="D75" s="84"/>
      <c r="E75" s="85" t="str">
        <f>IF(B75="","",VLOOKUP(B75,'Fixture List Individual Files'!$B$14:$D$63,3,FALSE))</f>
        <v/>
      </c>
      <c r="F75" s="85" t="str">
        <f t="shared" si="3"/>
        <v/>
      </c>
      <c r="J75" s="82"/>
      <c r="K75" s="83" t="str">
        <f>IF(J75="","",VLOOKUP(J75,'Fixture List Individual Files'!$B$14:$D$63,2,FALSE))</f>
        <v/>
      </c>
      <c r="L75" s="84"/>
      <c r="M75" s="85" t="str">
        <f>IF(J75="","",VLOOKUP(J75,'Fixture List Individual Files'!$B$14:$D$63,3,FALSE))</f>
        <v/>
      </c>
      <c r="N75" s="85" t="str">
        <f t="shared" si="4"/>
        <v/>
      </c>
    </row>
    <row r="76" spans="2:14">
      <c r="B76" s="82"/>
      <c r="C76" s="83" t="str">
        <f>IF(B76="","",VLOOKUP(B76,'Fixture List Individual Files'!$B$14:$D$63,2,FALSE))</f>
        <v/>
      </c>
      <c r="D76" s="84"/>
      <c r="E76" s="85" t="str">
        <f>IF(B76="","",VLOOKUP(B76,'Fixture List Individual Files'!$B$14:$D$63,3,FALSE))</f>
        <v/>
      </c>
      <c r="F76" s="85" t="str">
        <f t="shared" si="3"/>
        <v/>
      </c>
      <c r="J76" s="82"/>
      <c r="K76" s="83" t="str">
        <f>IF(J76="","",VLOOKUP(J76,'Fixture List Individual Files'!$B$14:$D$63,2,FALSE))</f>
        <v/>
      </c>
      <c r="L76" s="84"/>
      <c r="M76" s="85" t="str">
        <f>IF(J76="","",VLOOKUP(J76,'Fixture List Individual Files'!$B$14:$D$63,3,FALSE))</f>
        <v/>
      </c>
      <c r="N76" s="85" t="str">
        <f t="shared" si="4"/>
        <v/>
      </c>
    </row>
    <row r="77" spans="2:14">
      <c r="B77" s="82"/>
      <c r="C77" s="83" t="str">
        <f>IF(B77="","",VLOOKUP(B77,'Fixture List Individual Files'!$B$14:$D$63,2,FALSE))</f>
        <v/>
      </c>
      <c r="D77" s="84"/>
      <c r="E77" s="85" t="str">
        <f>IF(B77="","",VLOOKUP(B77,'Fixture List Individual Files'!$B$14:$D$63,3,FALSE))</f>
        <v/>
      </c>
      <c r="F77" s="85" t="str">
        <f t="shared" si="3"/>
        <v/>
      </c>
      <c r="J77" s="82"/>
      <c r="K77" s="83" t="str">
        <f>IF(J77="","",VLOOKUP(J77,'Fixture List Individual Files'!$B$14:$D$63,2,FALSE))</f>
        <v/>
      </c>
      <c r="L77" s="84"/>
      <c r="M77" s="85" t="str">
        <f>IF(J77="","",VLOOKUP(J77,'Fixture List Individual Files'!$B$14:$D$63,3,FALSE))</f>
        <v/>
      </c>
      <c r="N77" s="85" t="str">
        <f t="shared" si="4"/>
        <v/>
      </c>
    </row>
    <row r="78" spans="2:14">
      <c r="B78" s="82"/>
      <c r="C78" s="83" t="str">
        <f>IF(B78="","",VLOOKUP(B78,'Fixture List Individual Files'!$B$14:$D$63,2,FALSE))</f>
        <v/>
      </c>
      <c r="D78" s="84"/>
      <c r="E78" s="85" t="str">
        <f>IF(B78="","",VLOOKUP(B78,'Fixture List Individual Files'!$B$14:$D$63,3,FALSE))</f>
        <v/>
      </c>
      <c r="F78" s="85" t="str">
        <f t="shared" si="3"/>
        <v/>
      </c>
      <c r="J78" s="82"/>
      <c r="K78" s="83" t="str">
        <f>IF(J78="","",VLOOKUP(J78,'Fixture List Individual Files'!$B$14:$D$63,2,FALSE))</f>
        <v/>
      </c>
      <c r="L78" s="84"/>
      <c r="M78" s="85" t="str">
        <f>IF(J78="","",VLOOKUP(J78,'Fixture List Individual Files'!$B$14:$D$63,3,FALSE))</f>
        <v/>
      </c>
      <c r="N78" s="85" t="str">
        <f t="shared" si="4"/>
        <v/>
      </c>
    </row>
    <row r="79" spans="2:14">
      <c r="B79" s="82"/>
      <c r="C79" s="83" t="str">
        <f>IF(B79="","",VLOOKUP(B79,'Fixture List Individual Files'!$B$14:$D$63,2,FALSE))</f>
        <v/>
      </c>
      <c r="D79" s="84"/>
      <c r="E79" s="85" t="str">
        <f>IF(B79="","",VLOOKUP(B79,'Fixture List Individual Files'!$B$14:$D$63,3,FALSE))</f>
        <v/>
      </c>
      <c r="F79" s="85" t="str">
        <f t="shared" si="3"/>
        <v/>
      </c>
      <c r="J79" s="82"/>
      <c r="K79" s="83" t="str">
        <f>IF(J79="","",VLOOKUP(J79,'Fixture List Individual Files'!$B$14:$D$63,2,FALSE))</f>
        <v/>
      </c>
      <c r="L79" s="84"/>
      <c r="M79" s="85" t="str">
        <f>IF(J79="","",VLOOKUP(J79,'Fixture List Individual Files'!$B$14:$D$63,3,FALSE))</f>
        <v/>
      </c>
      <c r="N79" s="85" t="str">
        <f t="shared" si="4"/>
        <v/>
      </c>
    </row>
    <row r="80" spans="2:14">
      <c r="B80" s="82"/>
      <c r="C80" s="83" t="str">
        <f>IF(B80="","",VLOOKUP(B80,'Fixture List Individual Files'!$B$14:$D$63,2,FALSE))</f>
        <v/>
      </c>
      <c r="D80" s="84"/>
      <c r="E80" s="85" t="str">
        <f>IF(B80="","",VLOOKUP(B80,'Fixture List Individual Files'!$B$14:$D$63,3,FALSE))</f>
        <v/>
      </c>
      <c r="F80" s="85" t="str">
        <f t="shared" si="3"/>
        <v/>
      </c>
      <c r="J80" s="82"/>
      <c r="K80" s="83" t="str">
        <f>IF(J80="","",VLOOKUP(J80,'Fixture List Individual Files'!$B$14:$D$63,2,FALSE))</f>
        <v/>
      </c>
      <c r="L80" s="84"/>
      <c r="M80" s="85" t="str">
        <f>IF(J80="","",VLOOKUP(J80,'Fixture List Individual Files'!$B$14:$D$63,3,FALSE))</f>
        <v/>
      </c>
      <c r="N80" s="85" t="str">
        <f t="shared" si="4"/>
        <v/>
      </c>
    </row>
    <row r="81" spans="2:15">
      <c r="B81" s="82"/>
      <c r="C81" s="83" t="str">
        <f>IF(B81="","",VLOOKUP(B81,'Fixture List Individual Files'!$B$14:$D$63,2,FALSE))</f>
        <v/>
      </c>
      <c r="D81" s="84"/>
      <c r="E81" s="85" t="str">
        <f>IF(B81="","",VLOOKUP(B81,'Fixture List Individual Files'!$B$14:$D$63,3,FALSE))</f>
        <v/>
      </c>
      <c r="F81" s="85" t="str">
        <f t="shared" si="3"/>
        <v/>
      </c>
      <c r="J81" s="82"/>
      <c r="K81" s="83" t="str">
        <f>IF(J81="","",VLOOKUP(J81,'Fixture List Individual Files'!$B$14:$D$63,2,FALSE))</f>
        <v/>
      </c>
      <c r="L81" s="84"/>
      <c r="M81" s="85" t="str">
        <f>IF(J81="","",VLOOKUP(J81,'Fixture List Individual Files'!$B$14:$D$63,3,FALSE))</f>
        <v/>
      </c>
      <c r="N81" s="85" t="str">
        <f t="shared" si="4"/>
        <v/>
      </c>
    </row>
    <row r="82" spans="2:15">
      <c r="B82" s="82"/>
      <c r="C82" s="83" t="str">
        <f>IF(B82="","",VLOOKUP(B82,'Fixture List Individual Files'!$B$14:$D$63,2,FALSE))</f>
        <v/>
      </c>
      <c r="D82" s="84"/>
      <c r="E82" s="85" t="str">
        <f>IF(B82="","",VLOOKUP(B82,'Fixture List Individual Files'!$B$14:$D$63,3,FALSE))</f>
        <v/>
      </c>
      <c r="F82" s="85" t="str">
        <f t="shared" si="3"/>
        <v/>
      </c>
      <c r="J82" s="82"/>
      <c r="K82" s="83" t="str">
        <f>IF(J82="","",VLOOKUP(J82,'Fixture List Individual Files'!$B$14:$D$63,2,FALSE))</f>
        <v/>
      </c>
      <c r="L82" s="84"/>
      <c r="M82" s="85" t="str">
        <f>IF(J82="","",VLOOKUP(J82,'Fixture List Individual Files'!$B$14:$D$63,3,FALSE))</f>
        <v/>
      </c>
      <c r="N82" s="85" t="str">
        <f t="shared" si="4"/>
        <v/>
      </c>
    </row>
    <row r="83" spans="2:15">
      <c r="B83" s="82"/>
      <c r="C83" s="83" t="str">
        <f>IF(B83="","",VLOOKUP(B83,'Fixture List Individual Files'!$B$14:$D$63,2,FALSE))</f>
        <v/>
      </c>
      <c r="D83" s="84"/>
      <c r="E83" s="85" t="str">
        <f>IF(B83="","",VLOOKUP(B83,'Fixture List Individual Files'!$B$14:$D$63,3,FALSE))</f>
        <v/>
      </c>
      <c r="F83" s="85" t="str">
        <f t="shared" si="3"/>
        <v/>
      </c>
      <c r="J83" s="82"/>
      <c r="K83" s="83" t="str">
        <f>IF(J83="","",VLOOKUP(J83,'Fixture List Individual Files'!$B$14:$D$63,2,FALSE))</f>
        <v/>
      </c>
      <c r="L83" s="84"/>
      <c r="M83" s="85" t="str">
        <f>IF(J83="","",VLOOKUP(J83,'Fixture List Individual Files'!$B$14:$D$63,3,FALSE))</f>
        <v/>
      </c>
      <c r="N83" s="85" t="str">
        <f t="shared" si="4"/>
        <v/>
      </c>
    </row>
    <row r="84" spans="2:15">
      <c r="B84" s="82"/>
      <c r="C84" s="83" t="str">
        <f>IF(B84="","",VLOOKUP(B84,'Fixture List Individual Files'!$B$14:$D$63,2,FALSE))</f>
        <v/>
      </c>
      <c r="D84" s="84"/>
      <c r="E84" s="85" t="str">
        <f>IF(B84="","",VLOOKUP(B84,'Fixture List Individual Files'!$B$14:$D$63,3,FALSE))</f>
        <v/>
      </c>
      <c r="F84" s="85" t="str">
        <f t="shared" si="3"/>
        <v/>
      </c>
      <c r="J84" s="82"/>
      <c r="K84" s="83" t="str">
        <f>IF(J84="","",VLOOKUP(J84,'Fixture List Individual Files'!$B$14:$D$63,2,FALSE))</f>
        <v/>
      </c>
      <c r="L84" s="84"/>
      <c r="M84" s="85" t="str">
        <f>IF(J84="","",VLOOKUP(J84,'Fixture List Individual Files'!$B$14:$D$63,3,FALSE))</f>
        <v/>
      </c>
      <c r="N84" s="85" t="str">
        <f t="shared" si="4"/>
        <v/>
      </c>
    </row>
    <row r="85" spans="2:15">
      <c r="B85" s="82"/>
      <c r="C85" s="83" t="str">
        <f>IF(B85="","",VLOOKUP(B85,'Fixture List Individual Files'!$B$14:$D$63,2,FALSE))</f>
        <v/>
      </c>
      <c r="D85" s="84"/>
      <c r="E85" s="85" t="str">
        <f>IF(B85="","",VLOOKUP(B85,'Fixture List Individual Files'!$B$14:$D$63,3,FALSE))</f>
        <v/>
      </c>
      <c r="F85" s="85" t="str">
        <f t="shared" si="3"/>
        <v/>
      </c>
      <c r="J85" s="82"/>
      <c r="K85" s="83" t="str">
        <f>IF(J85="","",VLOOKUP(J85,'Fixture List Individual Files'!$B$14:$D$63,2,FALSE))</f>
        <v/>
      </c>
      <c r="L85" s="84"/>
      <c r="M85" s="85" t="str">
        <f>IF(J85="","",VLOOKUP(J85,'Fixture List Individual Files'!$B$14:$D$63,3,FALSE))</f>
        <v/>
      </c>
      <c r="N85" s="85" t="str">
        <f t="shared" si="4"/>
        <v/>
      </c>
    </row>
    <row r="86" spans="2:15">
      <c r="B86" s="82"/>
      <c r="C86" s="83" t="str">
        <f>IF(B86="","",VLOOKUP(B86,'Fixture List Individual Files'!$B$14:$D$63,2,FALSE))</f>
        <v/>
      </c>
      <c r="D86" s="84"/>
      <c r="E86" s="85" t="str">
        <f>IF(B86="","",VLOOKUP(B86,'Fixture List Individual Files'!$B$14:$D$63,3,FALSE))</f>
        <v/>
      </c>
      <c r="F86" s="85" t="str">
        <f t="shared" si="3"/>
        <v/>
      </c>
      <c r="J86" s="82"/>
      <c r="K86" s="83" t="str">
        <f>IF(J86="","",VLOOKUP(J86,'Fixture List Individual Files'!$B$14:$D$63,2,FALSE))</f>
        <v/>
      </c>
      <c r="L86" s="84"/>
      <c r="M86" s="85" t="str">
        <f>IF(J86="","",VLOOKUP(J86,'Fixture List Individual Files'!$B$14:$D$63,3,FALSE))</f>
        <v/>
      </c>
      <c r="N86" s="85" t="str">
        <f t="shared" si="4"/>
        <v/>
      </c>
    </row>
    <row r="87" spans="2:15">
      <c r="B87" s="82"/>
      <c r="C87" s="83" t="str">
        <f>IF(B87="","",VLOOKUP(B87,'Fixture List Individual Files'!$B$14:$D$63,2,FALSE))</f>
        <v/>
      </c>
      <c r="D87" s="84"/>
      <c r="E87" s="85" t="str">
        <f>IF(B87="","",VLOOKUP(B87,'Fixture List Individual Files'!$B$14:$D$63,3,FALSE))</f>
        <v/>
      </c>
      <c r="F87" s="85" t="str">
        <f t="shared" si="3"/>
        <v/>
      </c>
      <c r="J87" s="82"/>
      <c r="K87" s="83" t="str">
        <f>IF(J87="","",VLOOKUP(J87,'Fixture List Individual Files'!$B$14:$D$63,2,FALSE))</f>
        <v/>
      </c>
      <c r="L87" s="84"/>
      <c r="M87" s="85" t="str">
        <f>IF(J87="","",VLOOKUP(J87,'Fixture List Individual Files'!$B$14:$D$63,3,FALSE))</f>
        <v/>
      </c>
      <c r="N87" s="85" t="str">
        <f t="shared" si="4"/>
        <v/>
      </c>
    </row>
    <row r="88" spans="2:15">
      <c r="B88" s="82"/>
      <c r="C88" s="83" t="str">
        <f>IF(B88="","",VLOOKUP(B88,'Fixture List Individual Files'!$B$14:$D$63,2,FALSE))</f>
        <v/>
      </c>
      <c r="D88" s="86"/>
      <c r="E88" s="85" t="str">
        <f>IF(B88="","",VLOOKUP(B88,'Fixture List Individual Files'!$B$14:$D$63,3,FALSE))</f>
        <v/>
      </c>
      <c r="F88" s="85" t="str">
        <f t="shared" si="3"/>
        <v/>
      </c>
      <c r="J88" s="82"/>
      <c r="K88" s="83" t="str">
        <f>IF(J88="","",VLOOKUP(J88,'Fixture List Individual Files'!$B$14:$D$63,2,FALSE))</f>
        <v/>
      </c>
      <c r="L88" s="86"/>
      <c r="M88" s="85" t="str">
        <f>IF(J88="","",VLOOKUP(J88,'Fixture List Individual Files'!$B$14:$D$63,3,FALSE))</f>
        <v/>
      </c>
      <c r="N88" s="85" t="str">
        <f t="shared" si="4"/>
        <v/>
      </c>
    </row>
    <row r="89" spans="2:15">
      <c r="B89" s="82"/>
      <c r="C89" s="83" t="str">
        <f>IF(B89="","",VLOOKUP(B89,'Fixture List Individual Files'!$B$14:$D$63,2,FALSE))</f>
        <v/>
      </c>
      <c r="D89" s="87"/>
      <c r="E89" s="85" t="str">
        <f>IF(B89="","",VLOOKUP(B89,'Fixture List Individual Files'!$B$14:$D$63,3,FALSE))</f>
        <v/>
      </c>
      <c r="F89" s="85" t="str">
        <f t="shared" si="3"/>
        <v/>
      </c>
      <c r="J89" s="82"/>
      <c r="K89" s="83" t="str">
        <f>IF(J89="","",VLOOKUP(J89,'Fixture List Individual Files'!$B$14:$D$63,2,FALSE))</f>
        <v/>
      </c>
      <c r="L89" s="87"/>
      <c r="M89" s="85" t="str">
        <f>IF(J89="","",VLOOKUP(J89,'Fixture List Individual Files'!$B$14:$D$63,3,FALSE))</f>
        <v/>
      </c>
      <c r="N89" s="85" t="str">
        <f t="shared" si="4"/>
        <v/>
      </c>
    </row>
    <row r="90" spans="2:15">
      <c r="B90" s="82"/>
      <c r="C90" s="83" t="str">
        <f>IF(B90="","",VLOOKUP(B90,'Fixture List Individual Files'!$B$14:$D$63,2,FALSE))</f>
        <v/>
      </c>
      <c r="D90" s="87"/>
      <c r="E90" s="85" t="str">
        <f>IF(B90="","",VLOOKUP(B90,'Fixture List Individual Files'!$B$14:$D$63,3,FALSE))</f>
        <v/>
      </c>
      <c r="F90" s="85" t="str">
        <f t="shared" si="3"/>
        <v/>
      </c>
      <c r="J90" s="82"/>
      <c r="K90" s="83" t="str">
        <f>IF(J90="","",VLOOKUP(J90,'Fixture List Individual Files'!$B$14:$D$63,2,FALSE))</f>
        <v/>
      </c>
      <c r="L90" s="87"/>
      <c r="M90" s="85" t="str">
        <f>IF(J90="","",VLOOKUP(J90,'Fixture List Individual Files'!$B$14:$D$63,3,FALSE))</f>
        <v/>
      </c>
      <c r="N90" s="85" t="str">
        <f t="shared" si="4"/>
        <v/>
      </c>
    </row>
    <row r="91" spans="2:15">
      <c r="B91" s="240"/>
      <c r="C91" s="241" t="s">
        <v>289</v>
      </c>
      <c r="D91" s="242">
        <f>SUM(D55:D90)</f>
        <v>0</v>
      </c>
      <c r="E91" s="242"/>
      <c r="F91" s="242">
        <f>SUM(F55:F90)</f>
        <v>0</v>
      </c>
      <c r="J91" s="240"/>
      <c r="K91" s="241" t="s">
        <v>289</v>
      </c>
      <c r="L91" s="242">
        <f>SUM(L55:L90)</f>
        <v>0</v>
      </c>
      <c r="M91" s="242"/>
      <c r="N91" s="242">
        <f>SUM(N55:N90)</f>
        <v>0</v>
      </c>
    </row>
    <row r="93" spans="2:15">
      <c r="B93" s="362" t="s">
        <v>97</v>
      </c>
      <c r="C93" s="362"/>
      <c r="D93" s="362"/>
      <c r="E93" s="362"/>
      <c r="F93" s="362"/>
      <c r="J93" s="363" t="s">
        <v>98</v>
      </c>
      <c r="K93" s="363"/>
      <c r="L93" s="363"/>
      <c r="M93" s="363"/>
      <c r="N93" s="363"/>
    </row>
    <row r="94" spans="2:15" ht="17.45" thickBot="1">
      <c r="B94" s="92" t="s">
        <v>284</v>
      </c>
      <c r="C94" s="93" t="s">
        <v>39</v>
      </c>
      <c r="D94" s="94"/>
      <c r="E94" s="95"/>
      <c r="F94" s="95">
        <f>IFERROR(VLOOKUP(C94,Admin_Lists!$A$9:$B$41,2,FALSE),"")</f>
        <v>0</v>
      </c>
      <c r="G94" s="89" t="s">
        <v>285</v>
      </c>
      <c r="J94" s="92" t="s">
        <v>284</v>
      </c>
      <c r="K94" s="93" t="s">
        <v>39</v>
      </c>
      <c r="L94" s="94"/>
      <c r="M94" s="95"/>
      <c r="N94" s="95">
        <f>IFERROR(VLOOKUP(K94,Admin_Lists!$A$9:$B$41,2,FALSE),"")</f>
        <v>0</v>
      </c>
      <c r="O94" s="89" t="s">
        <v>285</v>
      </c>
    </row>
    <row r="95" spans="2:15" ht="19.149999999999999">
      <c r="B95" s="96"/>
      <c r="C95" s="357" t="str">
        <f>"Area Description: "&amp;'Sq. Ft. Area Individual Files'!D13</f>
        <v xml:space="preserve">Area Description: </v>
      </c>
      <c r="D95" s="357"/>
      <c r="E95" s="357"/>
      <c r="F95" s="357"/>
      <c r="J95" s="96"/>
      <c r="K95" s="357" t="str">
        <f>"Area Description: "&amp;'Sq. Ft. Area Individual Files'!D14</f>
        <v xml:space="preserve">Area Description: </v>
      </c>
      <c r="L95" s="357"/>
      <c r="M95" s="357"/>
      <c r="N95" s="357"/>
    </row>
    <row r="96" spans="2:15" ht="16.899999999999999" customHeight="1">
      <c r="B96" s="358" t="s">
        <v>260</v>
      </c>
      <c r="C96" s="360" t="s">
        <v>266</v>
      </c>
      <c r="D96" s="360" t="s">
        <v>267</v>
      </c>
      <c r="E96" s="360" t="s">
        <v>262</v>
      </c>
      <c r="F96" s="360" t="s">
        <v>287</v>
      </c>
      <c r="J96" s="358" t="s">
        <v>260</v>
      </c>
      <c r="K96" s="360" t="s">
        <v>266</v>
      </c>
      <c r="L96" s="360" t="s">
        <v>267</v>
      </c>
      <c r="M96" s="360" t="s">
        <v>262</v>
      </c>
      <c r="N96" s="360" t="s">
        <v>287</v>
      </c>
    </row>
    <row r="97" spans="2:14">
      <c r="B97" s="359"/>
      <c r="C97" s="361"/>
      <c r="D97" s="361"/>
      <c r="E97" s="361"/>
      <c r="F97" s="361"/>
      <c r="J97" s="359"/>
      <c r="K97" s="361"/>
      <c r="L97" s="361"/>
      <c r="M97" s="361"/>
      <c r="N97" s="361"/>
    </row>
    <row r="98" spans="2:14">
      <c r="B98" s="82"/>
      <c r="C98" s="83" t="str">
        <f>IF(B98="","",VLOOKUP(B98,'Fixture List Individual Files'!$B$14:$D$63,2,FALSE))</f>
        <v/>
      </c>
      <c r="D98" s="84"/>
      <c r="E98" s="85" t="str">
        <f>IF(B98="","",VLOOKUP(B98,'Fixture List Individual Files'!$B$14:$D$63,3,FALSE))</f>
        <v/>
      </c>
      <c r="F98" s="85" t="str">
        <f>IF(E98="","",D98*E98)</f>
        <v/>
      </c>
      <c r="J98" s="82"/>
      <c r="K98" s="83" t="str">
        <f>IF(J98="","",VLOOKUP(J98,'Fixture List Individual Files'!$B$14:$D$63,2,FALSE))</f>
        <v/>
      </c>
      <c r="L98" s="84"/>
      <c r="M98" s="85" t="str">
        <f>IF(J98="","",VLOOKUP(J98,'Fixture List Individual Files'!$B$14:$D$63,3,FALSE))</f>
        <v/>
      </c>
      <c r="N98" s="85" t="str">
        <f>IF(M98="","",L98*M98)</f>
        <v/>
      </c>
    </row>
    <row r="99" spans="2:14">
      <c r="B99" s="82"/>
      <c r="C99" s="83" t="str">
        <f>IF(B99="","",VLOOKUP(B99,'Fixture List Individual Files'!$B$14:$D$63,2,FALSE))</f>
        <v/>
      </c>
      <c r="D99" s="84"/>
      <c r="E99" s="85" t="str">
        <f>IF(B99="","",VLOOKUP(B99,'Fixture List Individual Files'!$B$14:$D$63,3,FALSE))</f>
        <v/>
      </c>
      <c r="F99" s="85" t="str">
        <f t="shared" ref="F99:F133" si="5">IF(E99="","",D99*E99)</f>
        <v/>
      </c>
      <c r="J99" s="82"/>
      <c r="K99" s="83" t="str">
        <f>IF(J99="","",VLOOKUP(J99,'Fixture List Individual Files'!$B$14:$D$63,2,FALSE))</f>
        <v/>
      </c>
      <c r="L99" s="84"/>
      <c r="M99" s="85" t="str">
        <f>IF(J99="","",VLOOKUP(J99,'Fixture List Individual Files'!$B$14:$D$63,3,FALSE))</f>
        <v/>
      </c>
      <c r="N99" s="85" t="str">
        <f t="shared" ref="N99:N133" si="6">IF(M99="","",L99*M99)</f>
        <v/>
      </c>
    </row>
    <row r="100" spans="2:14">
      <c r="B100" s="82"/>
      <c r="C100" s="83" t="str">
        <f>IF(B100="","",VLOOKUP(B100,'Fixture List Individual Files'!$B$14:$D$63,2,FALSE))</f>
        <v/>
      </c>
      <c r="D100" s="84"/>
      <c r="E100" s="85" t="str">
        <f>IF(B100="","",VLOOKUP(B100,'Fixture List Individual Files'!$B$14:$D$63,3,FALSE))</f>
        <v/>
      </c>
      <c r="F100" s="85" t="str">
        <f t="shared" si="5"/>
        <v/>
      </c>
      <c r="J100" s="82"/>
      <c r="K100" s="83" t="str">
        <f>IF(J100="","",VLOOKUP(J100,'Fixture List Individual Files'!$B$14:$D$63,2,FALSE))</f>
        <v/>
      </c>
      <c r="L100" s="84"/>
      <c r="M100" s="85" t="str">
        <f>IF(J100="","",VLOOKUP(J100,'Fixture List Individual Files'!$B$14:$D$63,3,FALSE))</f>
        <v/>
      </c>
      <c r="N100" s="85" t="str">
        <f t="shared" si="6"/>
        <v/>
      </c>
    </row>
    <row r="101" spans="2:14">
      <c r="B101" s="82"/>
      <c r="C101" s="83" t="str">
        <f>IF(B101="","",VLOOKUP(B101,'Fixture List Individual Files'!$B$14:$D$63,2,FALSE))</f>
        <v/>
      </c>
      <c r="D101" s="84"/>
      <c r="E101" s="85" t="str">
        <f>IF(B101="","",VLOOKUP(B101,'Fixture List Individual Files'!$B$14:$D$63,3,FALSE))</f>
        <v/>
      </c>
      <c r="F101" s="85" t="str">
        <f t="shared" si="5"/>
        <v/>
      </c>
      <c r="J101" s="82"/>
      <c r="K101" s="83" t="str">
        <f>IF(J101="","",VLOOKUP(J101,'Fixture List Individual Files'!$B$14:$D$63,2,FALSE))</f>
        <v/>
      </c>
      <c r="L101" s="84"/>
      <c r="M101" s="85" t="str">
        <f>IF(J101="","",VLOOKUP(J101,'Fixture List Individual Files'!$B$14:$D$63,3,FALSE))</f>
        <v/>
      </c>
      <c r="N101" s="85" t="str">
        <f t="shared" si="6"/>
        <v/>
      </c>
    </row>
    <row r="102" spans="2:14">
      <c r="B102" s="82"/>
      <c r="C102" s="83" t="str">
        <f>IF(B102="","",VLOOKUP(B102,'Fixture List Individual Files'!$B$14:$D$63,2,FALSE))</f>
        <v/>
      </c>
      <c r="D102" s="84"/>
      <c r="E102" s="85" t="str">
        <f>IF(B102="","",VLOOKUP(B102,'Fixture List Individual Files'!$B$14:$D$63,3,FALSE))</f>
        <v/>
      </c>
      <c r="F102" s="85" t="str">
        <f t="shared" si="5"/>
        <v/>
      </c>
      <c r="J102" s="82"/>
      <c r="K102" s="83" t="str">
        <f>IF(J102="","",VLOOKUP(J102,'Fixture List Individual Files'!$B$14:$D$63,2,FALSE))</f>
        <v/>
      </c>
      <c r="L102" s="84"/>
      <c r="M102" s="85" t="str">
        <f>IF(J102="","",VLOOKUP(J102,'Fixture List Individual Files'!$B$14:$D$63,3,FALSE))</f>
        <v/>
      </c>
      <c r="N102" s="85" t="str">
        <f t="shared" si="6"/>
        <v/>
      </c>
    </row>
    <row r="103" spans="2:14">
      <c r="B103" s="82"/>
      <c r="C103" s="83" t="str">
        <f>IF(B103="","",VLOOKUP(B103,'Fixture List Individual Files'!$B$14:$D$63,2,FALSE))</f>
        <v/>
      </c>
      <c r="D103" s="84"/>
      <c r="E103" s="85" t="str">
        <f>IF(B103="","",VLOOKUP(B103,'Fixture List Individual Files'!$B$14:$D$63,3,FALSE))</f>
        <v/>
      </c>
      <c r="F103" s="85" t="str">
        <f t="shared" si="5"/>
        <v/>
      </c>
      <c r="J103" s="82"/>
      <c r="K103" s="83" t="str">
        <f>IF(J103="","",VLOOKUP(J103,'Fixture List Individual Files'!$B$14:$D$63,2,FALSE))</f>
        <v/>
      </c>
      <c r="L103" s="84"/>
      <c r="M103" s="85" t="str">
        <f>IF(J103="","",VLOOKUP(J103,'Fixture List Individual Files'!$B$14:$D$63,3,FALSE))</f>
        <v/>
      </c>
      <c r="N103" s="85" t="str">
        <f t="shared" si="6"/>
        <v/>
      </c>
    </row>
    <row r="104" spans="2:14">
      <c r="B104" s="82"/>
      <c r="C104" s="83" t="str">
        <f>IF(B104="","",VLOOKUP(B104,'Fixture List Individual Files'!$B$14:$D$63,2,FALSE))</f>
        <v/>
      </c>
      <c r="D104" s="84"/>
      <c r="E104" s="85" t="str">
        <f>IF(B104="","",VLOOKUP(B104,'Fixture List Individual Files'!$B$14:$D$63,3,FALSE))</f>
        <v/>
      </c>
      <c r="F104" s="85" t="str">
        <f t="shared" si="5"/>
        <v/>
      </c>
      <c r="J104" s="82"/>
      <c r="K104" s="83" t="str">
        <f>IF(J104="","",VLOOKUP(J104,'Fixture List Individual Files'!$B$14:$D$63,2,FALSE))</f>
        <v/>
      </c>
      <c r="L104" s="84"/>
      <c r="M104" s="85" t="str">
        <f>IF(J104="","",VLOOKUP(J104,'Fixture List Individual Files'!$B$14:$D$63,3,FALSE))</f>
        <v/>
      </c>
      <c r="N104" s="85" t="str">
        <f t="shared" si="6"/>
        <v/>
      </c>
    </row>
    <row r="105" spans="2:14">
      <c r="B105" s="82"/>
      <c r="C105" s="83" t="str">
        <f>IF(B105="","",VLOOKUP(B105,'Fixture List Individual Files'!$B$14:$D$63,2,FALSE))</f>
        <v/>
      </c>
      <c r="D105" s="84"/>
      <c r="E105" s="85" t="str">
        <f>IF(B105="","",VLOOKUP(B105,'Fixture List Individual Files'!$B$14:$D$63,3,FALSE))</f>
        <v/>
      </c>
      <c r="F105" s="85" t="str">
        <f t="shared" si="5"/>
        <v/>
      </c>
      <c r="J105" s="82"/>
      <c r="K105" s="83" t="str">
        <f>IF(J105="","",VLOOKUP(J105,'Fixture List Individual Files'!$B$14:$D$63,2,FALSE))</f>
        <v/>
      </c>
      <c r="L105" s="84"/>
      <c r="M105" s="85" t="str">
        <f>IF(J105="","",VLOOKUP(J105,'Fixture List Individual Files'!$B$14:$D$63,3,FALSE))</f>
        <v/>
      </c>
      <c r="N105" s="85" t="str">
        <f t="shared" si="6"/>
        <v/>
      </c>
    </row>
    <row r="106" spans="2:14">
      <c r="B106" s="82"/>
      <c r="C106" s="83" t="str">
        <f>IF(B106="","",VLOOKUP(B106,'Fixture List Individual Files'!$B$14:$D$63,2,FALSE))</f>
        <v/>
      </c>
      <c r="D106" s="84"/>
      <c r="E106" s="85" t="str">
        <f>IF(B106="","",VLOOKUP(B106,'Fixture List Individual Files'!$B$14:$D$63,3,FALSE))</f>
        <v/>
      </c>
      <c r="F106" s="85" t="str">
        <f t="shared" si="5"/>
        <v/>
      </c>
      <c r="J106" s="82"/>
      <c r="K106" s="83" t="str">
        <f>IF(J106="","",VLOOKUP(J106,'Fixture List Individual Files'!$B$14:$D$63,2,FALSE))</f>
        <v/>
      </c>
      <c r="L106" s="84"/>
      <c r="M106" s="85" t="str">
        <f>IF(J106="","",VLOOKUP(J106,'Fixture List Individual Files'!$B$14:$D$63,3,FALSE))</f>
        <v/>
      </c>
      <c r="N106" s="85" t="str">
        <f t="shared" si="6"/>
        <v/>
      </c>
    </row>
    <row r="107" spans="2:14">
      <c r="B107" s="82"/>
      <c r="C107" s="83" t="str">
        <f>IF(B107="","",VLOOKUP(B107,'Fixture List Individual Files'!$B$14:$D$63,2,FALSE))</f>
        <v/>
      </c>
      <c r="D107" s="84"/>
      <c r="E107" s="85" t="str">
        <f>IF(B107="","",VLOOKUP(B107,'Fixture List Individual Files'!$B$14:$D$63,3,FALSE))</f>
        <v/>
      </c>
      <c r="F107" s="85" t="str">
        <f t="shared" si="5"/>
        <v/>
      </c>
      <c r="J107" s="82"/>
      <c r="K107" s="83" t="str">
        <f>IF(J107="","",VLOOKUP(J107,'Fixture List Individual Files'!$B$14:$D$63,2,FALSE))</f>
        <v/>
      </c>
      <c r="L107" s="84"/>
      <c r="M107" s="85" t="str">
        <f>IF(J107="","",VLOOKUP(J107,'Fixture List Individual Files'!$B$14:$D$63,3,FALSE))</f>
        <v/>
      </c>
      <c r="N107" s="85" t="str">
        <f t="shared" si="6"/>
        <v/>
      </c>
    </row>
    <row r="108" spans="2:14">
      <c r="B108" s="82"/>
      <c r="C108" s="83" t="str">
        <f>IF(B108="","",VLOOKUP(B108,'Fixture List Individual Files'!$B$14:$D$63,2,FALSE))</f>
        <v/>
      </c>
      <c r="D108" s="84"/>
      <c r="E108" s="85" t="str">
        <f>IF(B108="","",VLOOKUP(B108,'Fixture List Individual Files'!$B$14:$D$63,3,FALSE))</f>
        <v/>
      </c>
      <c r="F108" s="85" t="str">
        <f t="shared" si="5"/>
        <v/>
      </c>
      <c r="J108" s="82"/>
      <c r="K108" s="83" t="str">
        <f>IF(J108="","",VLOOKUP(J108,'Fixture List Individual Files'!$B$14:$D$63,2,FALSE))</f>
        <v/>
      </c>
      <c r="L108" s="84"/>
      <c r="M108" s="85" t="str">
        <f>IF(J108="","",VLOOKUP(J108,'Fixture List Individual Files'!$B$14:$D$63,3,FALSE))</f>
        <v/>
      </c>
      <c r="N108" s="85" t="str">
        <f t="shared" si="6"/>
        <v/>
      </c>
    </row>
    <row r="109" spans="2:14">
      <c r="B109" s="82"/>
      <c r="C109" s="83" t="str">
        <f>IF(B109="","",VLOOKUP(B109,'Fixture List Individual Files'!$B$14:$D$63,2,FALSE))</f>
        <v/>
      </c>
      <c r="D109" s="84"/>
      <c r="E109" s="85" t="str">
        <f>IF(B109="","",VLOOKUP(B109,'Fixture List Individual Files'!$B$14:$D$63,3,FALSE))</f>
        <v/>
      </c>
      <c r="F109" s="85" t="str">
        <f t="shared" si="5"/>
        <v/>
      </c>
      <c r="J109" s="82"/>
      <c r="K109" s="83" t="str">
        <f>IF(J109="","",VLOOKUP(J109,'Fixture List Individual Files'!$B$14:$D$63,2,FALSE))</f>
        <v/>
      </c>
      <c r="L109" s="84"/>
      <c r="M109" s="85" t="str">
        <f>IF(J109="","",VLOOKUP(J109,'Fixture List Individual Files'!$B$14:$D$63,3,FALSE))</f>
        <v/>
      </c>
      <c r="N109" s="85" t="str">
        <f t="shared" si="6"/>
        <v/>
      </c>
    </row>
    <row r="110" spans="2:14">
      <c r="B110" s="82"/>
      <c r="C110" s="83" t="str">
        <f>IF(B110="","",VLOOKUP(B110,'Fixture List Individual Files'!$B$14:$D$63,2,FALSE))</f>
        <v/>
      </c>
      <c r="D110" s="84"/>
      <c r="E110" s="85" t="str">
        <f>IF(B110="","",VLOOKUP(B110,'Fixture List Individual Files'!$B$14:$D$63,3,FALSE))</f>
        <v/>
      </c>
      <c r="F110" s="85" t="str">
        <f t="shared" si="5"/>
        <v/>
      </c>
      <c r="J110" s="82"/>
      <c r="K110" s="83" t="str">
        <f>IF(J110="","",VLOOKUP(J110,'Fixture List Individual Files'!$B$14:$D$63,2,FALSE))</f>
        <v/>
      </c>
      <c r="L110" s="84"/>
      <c r="M110" s="85" t="str">
        <f>IF(J110="","",VLOOKUP(J110,'Fixture List Individual Files'!$B$14:$D$63,3,FALSE))</f>
        <v/>
      </c>
      <c r="N110" s="85" t="str">
        <f t="shared" si="6"/>
        <v/>
      </c>
    </row>
    <row r="111" spans="2:14">
      <c r="B111" s="82"/>
      <c r="C111" s="83" t="str">
        <f>IF(B111="","",VLOOKUP(B111,'Fixture List Individual Files'!$B$14:$D$63,2,FALSE))</f>
        <v/>
      </c>
      <c r="D111" s="84"/>
      <c r="E111" s="85" t="str">
        <f>IF(B111="","",VLOOKUP(B111,'Fixture List Individual Files'!$B$14:$D$63,3,FALSE))</f>
        <v/>
      </c>
      <c r="F111" s="85" t="str">
        <f t="shared" si="5"/>
        <v/>
      </c>
      <c r="J111" s="82"/>
      <c r="K111" s="83" t="str">
        <f>IF(J111="","",VLOOKUP(J111,'Fixture List Individual Files'!$B$14:$D$63,2,FALSE))</f>
        <v/>
      </c>
      <c r="L111" s="84"/>
      <c r="M111" s="85" t="str">
        <f>IF(J111="","",VLOOKUP(J111,'Fixture List Individual Files'!$B$14:$D$63,3,FALSE))</f>
        <v/>
      </c>
      <c r="N111" s="85" t="str">
        <f t="shared" si="6"/>
        <v/>
      </c>
    </row>
    <row r="112" spans="2:14">
      <c r="B112" s="82"/>
      <c r="C112" s="83" t="str">
        <f>IF(B112="","",VLOOKUP(B112,'Fixture List Individual Files'!$B$14:$D$63,2,FALSE))</f>
        <v/>
      </c>
      <c r="D112" s="84"/>
      <c r="E112" s="85" t="str">
        <f>IF(B112="","",VLOOKUP(B112,'Fixture List Individual Files'!$B$14:$D$63,3,FALSE))</f>
        <v/>
      </c>
      <c r="F112" s="85" t="str">
        <f t="shared" si="5"/>
        <v/>
      </c>
      <c r="J112" s="82"/>
      <c r="K112" s="83" t="str">
        <f>IF(J112="","",VLOOKUP(J112,'Fixture List Individual Files'!$B$14:$D$63,2,FALSE))</f>
        <v/>
      </c>
      <c r="L112" s="84"/>
      <c r="M112" s="85" t="str">
        <f>IF(J112="","",VLOOKUP(J112,'Fixture List Individual Files'!$B$14:$D$63,3,FALSE))</f>
        <v/>
      </c>
      <c r="N112" s="85" t="str">
        <f t="shared" si="6"/>
        <v/>
      </c>
    </row>
    <row r="113" spans="2:14">
      <c r="B113" s="82"/>
      <c r="C113" s="83" t="str">
        <f>IF(B113="","",VLOOKUP(B113,'Fixture List Individual Files'!$B$14:$D$63,2,FALSE))</f>
        <v/>
      </c>
      <c r="D113" s="84"/>
      <c r="E113" s="85" t="str">
        <f>IF(B113="","",VLOOKUP(B113,'Fixture List Individual Files'!$B$14:$D$63,3,FALSE))</f>
        <v/>
      </c>
      <c r="F113" s="85" t="str">
        <f t="shared" si="5"/>
        <v/>
      </c>
      <c r="J113" s="82"/>
      <c r="K113" s="83" t="str">
        <f>IF(J113="","",VLOOKUP(J113,'Fixture List Individual Files'!$B$14:$D$63,2,FALSE))</f>
        <v/>
      </c>
      <c r="L113" s="84"/>
      <c r="M113" s="85" t="str">
        <f>IF(J113="","",VLOOKUP(J113,'Fixture List Individual Files'!$B$14:$D$63,3,FALSE))</f>
        <v/>
      </c>
      <c r="N113" s="85" t="str">
        <f t="shared" si="6"/>
        <v/>
      </c>
    </row>
    <row r="114" spans="2:14">
      <c r="B114" s="82"/>
      <c r="C114" s="83" t="str">
        <f>IF(B114="","",VLOOKUP(B114,'Fixture List Individual Files'!$B$14:$D$63,2,FALSE))</f>
        <v/>
      </c>
      <c r="D114" s="84"/>
      <c r="E114" s="85" t="str">
        <f>IF(B114="","",VLOOKUP(B114,'Fixture List Individual Files'!$B$14:$D$63,3,FALSE))</f>
        <v/>
      </c>
      <c r="F114" s="85" t="str">
        <f t="shared" si="5"/>
        <v/>
      </c>
      <c r="J114" s="82"/>
      <c r="K114" s="83" t="str">
        <f>IF(J114="","",VLOOKUP(J114,'Fixture List Individual Files'!$B$14:$D$63,2,FALSE))</f>
        <v/>
      </c>
      <c r="L114" s="84"/>
      <c r="M114" s="85" t="str">
        <f>IF(J114="","",VLOOKUP(J114,'Fixture List Individual Files'!$B$14:$D$63,3,FALSE))</f>
        <v/>
      </c>
      <c r="N114" s="85" t="str">
        <f t="shared" si="6"/>
        <v/>
      </c>
    </row>
    <row r="115" spans="2:14">
      <c r="B115" s="82"/>
      <c r="C115" s="83" t="str">
        <f>IF(B115="","",VLOOKUP(B115,'Fixture List Individual Files'!$B$14:$D$63,2,FALSE))</f>
        <v/>
      </c>
      <c r="D115" s="84"/>
      <c r="E115" s="85" t="str">
        <f>IF(B115="","",VLOOKUP(B115,'Fixture List Individual Files'!$B$14:$D$63,3,FALSE))</f>
        <v/>
      </c>
      <c r="F115" s="85" t="str">
        <f t="shared" si="5"/>
        <v/>
      </c>
      <c r="J115" s="82"/>
      <c r="K115" s="83" t="str">
        <f>IF(J115="","",VLOOKUP(J115,'Fixture List Individual Files'!$B$14:$D$63,2,FALSE))</f>
        <v/>
      </c>
      <c r="L115" s="84"/>
      <c r="M115" s="85" t="str">
        <f>IF(J115="","",VLOOKUP(J115,'Fixture List Individual Files'!$B$14:$D$63,3,FALSE))</f>
        <v/>
      </c>
      <c r="N115" s="85" t="str">
        <f t="shared" si="6"/>
        <v/>
      </c>
    </row>
    <row r="116" spans="2:14">
      <c r="B116" s="82"/>
      <c r="C116" s="83" t="str">
        <f>IF(B116="","",VLOOKUP(B116,'Fixture List Individual Files'!$B$14:$D$63,2,FALSE))</f>
        <v/>
      </c>
      <c r="D116" s="84"/>
      <c r="E116" s="85" t="str">
        <f>IF(B116="","",VLOOKUP(B116,'Fixture List Individual Files'!$B$14:$D$63,3,FALSE))</f>
        <v/>
      </c>
      <c r="F116" s="85" t="str">
        <f t="shared" si="5"/>
        <v/>
      </c>
      <c r="J116" s="82"/>
      <c r="K116" s="83" t="str">
        <f>IF(J116="","",VLOOKUP(J116,'Fixture List Individual Files'!$B$14:$D$63,2,FALSE))</f>
        <v/>
      </c>
      <c r="L116" s="84"/>
      <c r="M116" s="85" t="str">
        <f>IF(J116="","",VLOOKUP(J116,'Fixture List Individual Files'!$B$14:$D$63,3,FALSE))</f>
        <v/>
      </c>
      <c r="N116" s="85" t="str">
        <f t="shared" si="6"/>
        <v/>
      </c>
    </row>
    <row r="117" spans="2:14">
      <c r="B117" s="82"/>
      <c r="C117" s="83" t="str">
        <f>IF(B117="","",VLOOKUP(B117,'Fixture List Individual Files'!$B$14:$D$63,2,FALSE))</f>
        <v/>
      </c>
      <c r="D117" s="84"/>
      <c r="E117" s="85" t="str">
        <f>IF(B117="","",VLOOKUP(B117,'Fixture List Individual Files'!$B$14:$D$63,3,FALSE))</f>
        <v/>
      </c>
      <c r="F117" s="85" t="str">
        <f t="shared" si="5"/>
        <v/>
      </c>
      <c r="J117" s="82"/>
      <c r="K117" s="83" t="str">
        <f>IF(J117="","",VLOOKUP(J117,'Fixture List Individual Files'!$B$14:$D$63,2,FALSE))</f>
        <v/>
      </c>
      <c r="L117" s="84"/>
      <c r="M117" s="85" t="str">
        <f>IF(J117="","",VLOOKUP(J117,'Fixture List Individual Files'!$B$14:$D$63,3,FALSE))</f>
        <v/>
      </c>
      <c r="N117" s="85" t="str">
        <f t="shared" si="6"/>
        <v/>
      </c>
    </row>
    <row r="118" spans="2:14">
      <c r="B118" s="82"/>
      <c r="C118" s="83" t="str">
        <f>IF(B118="","",VLOOKUP(B118,'Fixture List Individual Files'!$B$14:$D$63,2,FALSE))</f>
        <v/>
      </c>
      <c r="D118" s="84"/>
      <c r="E118" s="85" t="str">
        <f>IF(B118="","",VLOOKUP(B118,'Fixture List Individual Files'!$B$14:$D$63,3,FALSE))</f>
        <v/>
      </c>
      <c r="F118" s="85" t="str">
        <f t="shared" si="5"/>
        <v/>
      </c>
      <c r="J118" s="82"/>
      <c r="K118" s="83" t="str">
        <f>IF(J118="","",VLOOKUP(J118,'Fixture List Individual Files'!$B$14:$D$63,2,FALSE))</f>
        <v/>
      </c>
      <c r="L118" s="84"/>
      <c r="M118" s="85" t="str">
        <f>IF(J118="","",VLOOKUP(J118,'Fixture List Individual Files'!$B$14:$D$63,3,FALSE))</f>
        <v/>
      </c>
      <c r="N118" s="85" t="str">
        <f t="shared" si="6"/>
        <v/>
      </c>
    </row>
    <row r="119" spans="2:14">
      <c r="B119" s="82"/>
      <c r="C119" s="83" t="str">
        <f>IF(B119="","",VLOOKUP(B119,'Fixture List Individual Files'!$B$14:$D$63,2,FALSE))</f>
        <v/>
      </c>
      <c r="D119" s="84"/>
      <c r="E119" s="85" t="str">
        <f>IF(B119="","",VLOOKUP(B119,'Fixture List Individual Files'!$B$14:$D$63,3,FALSE))</f>
        <v/>
      </c>
      <c r="F119" s="85" t="str">
        <f t="shared" si="5"/>
        <v/>
      </c>
      <c r="J119" s="82"/>
      <c r="K119" s="83" t="str">
        <f>IF(J119="","",VLOOKUP(J119,'Fixture List Individual Files'!$B$14:$D$63,2,FALSE))</f>
        <v/>
      </c>
      <c r="L119" s="84"/>
      <c r="M119" s="85" t="str">
        <f>IF(J119="","",VLOOKUP(J119,'Fixture List Individual Files'!$B$14:$D$63,3,FALSE))</f>
        <v/>
      </c>
      <c r="N119" s="85" t="str">
        <f t="shared" si="6"/>
        <v/>
      </c>
    </row>
    <row r="120" spans="2:14">
      <c r="B120" s="82"/>
      <c r="C120" s="83" t="str">
        <f>IF(B120="","",VLOOKUP(B120,'Fixture List Individual Files'!$B$14:$D$63,2,FALSE))</f>
        <v/>
      </c>
      <c r="D120" s="84"/>
      <c r="E120" s="85" t="str">
        <f>IF(B120="","",VLOOKUP(B120,'Fixture List Individual Files'!$B$14:$D$63,3,FALSE))</f>
        <v/>
      </c>
      <c r="F120" s="85" t="str">
        <f t="shared" si="5"/>
        <v/>
      </c>
      <c r="J120" s="82"/>
      <c r="K120" s="83" t="str">
        <f>IF(J120="","",VLOOKUP(J120,'Fixture List Individual Files'!$B$14:$D$63,2,FALSE))</f>
        <v/>
      </c>
      <c r="L120" s="84"/>
      <c r="M120" s="85" t="str">
        <f>IF(J120="","",VLOOKUP(J120,'Fixture List Individual Files'!$B$14:$D$63,3,FALSE))</f>
        <v/>
      </c>
      <c r="N120" s="85" t="str">
        <f t="shared" si="6"/>
        <v/>
      </c>
    </row>
    <row r="121" spans="2:14">
      <c r="B121" s="82"/>
      <c r="C121" s="83" t="str">
        <f>IF(B121="","",VLOOKUP(B121,'Fixture List Individual Files'!$B$14:$D$63,2,FALSE))</f>
        <v/>
      </c>
      <c r="D121" s="84"/>
      <c r="E121" s="85" t="str">
        <f>IF(B121="","",VLOOKUP(B121,'Fixture List Individual Files'!$B$14:$D$63,3,FALSE))</f>
        <v/>
      </c>
      <c r="F121" s="85" t="str">
        <f t="shared" si="5"/>
        <v/>
      </c>
      <c r="J121" s="82"/>
      <c r="K121" s="83" t="str">
        <f>IF(J121="","",VLOOKUP(J121,'Fixture List Individual Files'!$B$14:$D$63,2,FALSE))</f>
        <v/>
      </c>
      <c r="L121" s="84"/>
      <c r="M121" s="85" t="str">
        <f>IF(J121="","",VLOOKUP(J121,'Fixture List Individual Files'!$B$14:$D$63,3,FALSE))</f>
        <v/>
      </c>
      <c r="N121" s="85" t="str">
        <f t="shared" si="6"/>
        <v/>
      </c>
    </row>
    <row r="122" spans="2:14">
      <c r="B122" s="82"/>
      <c r="C122" s="83" t="str">
        <f>IF(B122="","",VLOOKUP(B122,'Fixture List Individual Files'!$B$14:$D$63,2,FALSE))</f>
        <v/>
      </c>
      <c r="D122" s="84"/>
      <c r="E122" s="85" t="str">
        <f>IF(B122="","",VLOOKUP(B122,'Fixture List Individual Files'!$B$14:$D$63,3,FALSE))</f>
        <v/>
      </c>
      <c r="F122" s="85" t="str">
        <f t="shared" si="5"/>
        <v/>
      </c>
      <c r="J122" s="82"/>
      <c r="K122" s="83" t="str">
        <f>IF(J122="","",VLOOKUP(J122,'Fixture List Individual Files'!$B$14:$D$63,2,FALSE))</f>
        <v/>
      </c>
      <c r="L122" s="84"/>
      <c r="M122" s="85" t="str">
        <f>IF(J122="","",VLOOKUP(J122,'Fixture List Individual Files'!$B$14:$D$63,3,FALSE))</f>
        <v/>
      </c>
      <c r="N122" s="85" t="str">
        <f t="shared" si="6"/>
        <v/>
      </c>
    </row>
    <row r="123" spans="2:14">
      <c r="B123" s="82"/>
      <c r="C123" s="83" t="str">
        <f>IF(B123="","",VLOOKUP(B123,'Fixture List Individual Files'!$B$14:$D$63,2,FALSE))</f>
        <v/>
      </c>
      <c r="D123" s="84"/>
      <c r="E123" s="85" t="str">
        <f>IF(B123="","",VLOOKUP(B123,'Fixture List Individual Files'!$B$14:$D$63,3,FALSE))</f>
        <v/>
      </c>
      <c r="F123" s="85" t="str">
        <f t="shared" si="5"/>
        <v/>
      </c>
      <c r="J123" s="82"/>
      <c r="K123" s="83" t="str">
        <f>IF(J123="","",VLOOKUP(J123,'Fixture List Individual Files'!$B$14:$D$63,2,FALSE))</f>
        <v/>
      </c>
      <c r="L123" s="84"/>
      <c r="M123" s="85" t="str">
        <f>IF(J123="","",VLOOKUP(J123,'Fixture List Individual Files'!$B$14:$D$63,3,FALSE))</f>
        <v/>
      </c>
      <c r="N123" s="85" t="str">
        <f t="shared" si="6"/>
        <v/>
      </c>
    </row>
    <row r="124" spans="2:14">
      <c r="B124" s="82"/>
      <c r="C124" s="83" t="str">
        <f>IF(B124="","",VLOOKUP(B124,'Fixture List Individual Files'!$B$14:$D$63,2,FALSE))</f>
        <v/>
      </c>
      <c r="D124" s="84"/>
      <c r="E124" s="85" t="str">
        <f>IF(B124="","",VLOOKUP(B124,'Fixture List Individual Files'!$B$14:$D$63,3,FALSE))</f>
        <v/>
      </c>
      <c r="F124" s="85" t="str">
        <f t="shared" si="5"/>
        <v/>
      </c>
      <c r="J124" s="82"/>
      <c r="K124" s="83" t="str">
        <f>IF(J124="","",VLOOKUP(J124,'Fixture List Individual Files'!$B$14:$D$63,2,FALSE))</f>
        <v/>
      </c>
      <c r="L124" s="84"/>
      <c r="M124" s="85" t="str">
        <f>IF(J124="","",VLOOKUP(J124,'Fixture List Individual Files'!$B$14:$D$63,3,FALSE))</f>
        <v/>
      </c>
      <c r="N124" s="85" t="str">
        <f t="shared" si="6"/>
        <v/>
      </c>
    </row>
    <row r="125" spans="2:14">
      <c r="B125" s="82"/>
      <c r="C125" s="83" t="str">
        <f>IF(B125="","",VLOOKUP(B125,'Fixture List Individual Files'!$B$14:$D$63,2,FALSE))</f>
        <v/>
      </c>
      <c r="D125" s="84"/>
      <c r="E125" s="85" t="str">
        <f>IF(B125="","",VLOOKUP(B125,'Fixture List Individual Files'!$B$14:$D$63,3,FALSE))</f>
        <v/>
      </c>
      <c r="F125" s="85" t="str">
        <f t="shared" si="5"/>
        <v/>
      </c>
      <c r="J125" s="82"/>
      <c r="K125" s="83" t="str">
        <f>IF(J125="","",VLOOKUP(J125,'Fixture List Individual Files'!$B$14:$D$63,2,FALSE))</f>
        <v/>
      </c>
      <c r="L125" s="84"/>
      <c r="M125" s="85" t="str">
        <f>IF(J125="","",VLOOKUP(J125,'Fixture List Individual Files'!$B$14:$D$63,3,FALSE))</f>
        <v/>
      </c>
      <c r="N125" s="85" t="str">
        <f t="shared" si="6"/>
        <v/>
      </c>
    </row>
    <row r="126" spans="2:14">
      <c r="B126" s="82"/>
      <c r="C126" s="83" t="str">
        <f>IF(B126="","",VLOOKUP(B126,'Fixture List Individual Files'!$B$14:$D$63,2,FALSE))</f>
        <v/>
      </c>
      <c r="D126" s="84"/>
      <c r="E126" s="85" t="str">
        <f>IF(B126="","",VLOOKUP(B126,'Fixture List Individual Files'!$B$14:$D$63,3,FALSE))</f>
        <v/>
      </c>
      <c r="F126" s="85" t="str">
        <f t="shared" si="5"/>
        <v/>
      </c>
      <c r="J126" s="82"/>
      <c r="K126" s="83" t="str">
        <f>IF(J126="","",VLOOKUP(J126,'Fixture List Individual Files'!$B$14:$D$63,2,FALSE))</f>
        <v/>
      </c>
      <c r="L126" s="84"/>
      <c r="M126" s="85" t="str">
        <f>IF(J126="","",VLOOKUP(J126,'Fixture List Individual Files'!$B$14:$D$63,3,FALSE))</f>
        <v/>
      </c>
      <c r="N126" s="85" t="str">
        <f t="shared" si="6"/>
        <v/>
      </c>
    </row>
    <row r="127" spans="2:14">
      <c r="B127" s="82"/>
      <c r="C127" s="83" t="str">
        <f>IF(B127="","",VLOOKUP(B127,'Fixture List Individual Files'!$B$14:$D$63,2,FALSE))</f>
        <v/>
      </c>
      <c r="D127" s="84"/>
      <c r="E127" s="85" t="str">
        <f>IF(B127="","",VLOOKUP(B127,'Fixture List Individual Files'!$B$14:$D$63,3,FALSE))</f>
        <v/>
      </c>
      <c r="F127" s="85" t="str">
        <f t="shared" si="5"/>
        <v/>
      </c>
      <c r="J127" s="82"/>
      <c r="K127" s="83" t="str">
        <f>IF(J127="","",VLOOKUP(J127,'Fixture List Individual Files'!$B$14:$D$63,2,FALSE))</f>
        <v/>
      </c>
      <c r="L127" s="84"/>
      <c r="M127" s="85" t="str">
        <f>IF(J127="","",VLOOKUP(J127,'Fixture List Individual Files'!$B$14:$D$63,3,FALSE))</f>
        <v/>
      </c>
      <c r="N127" s="85" t="str">
        <f t="shared" si="6"/>
        <v/>
      </c>
    </row>
    <row r="128" spans="2:14">
      <c r="B128" s="82"/>
      <c r="C128" s="83" t="str">
        <f>IF(B128="","",VLOOKUP(B128,'Fixture List Individual Files'!$B$14:$D$63,2,FALSE))</f>
        <v/>
      </c>
      <c r="D128" s="84"/>
      <c r="E128" s="85" t="str">
        <f>IF(B128="","",VLOOKUP(B128,'Fixture List Individual Files'!$B$14:$D$63,3,FALSE))</f>
        <v/>
      </c>
      <c r="F128" s="85" t="str">
        <f t="shared" si="5"/>
        <v/>
      </c>
      <c r="J128" s="82"/>
      <c r="K128" s="83" t="str">
        <f>IF(J128="","",VLOOKUP(J128,'Fixture List Individual Files'!$B$14:$D$63,2,FALSE))</f>
        <v/>
      </c>
      <c r="L128" s="84"/>
      <c r="M128" s="85" t="str">
        <f>IF(J128="","",VLOOKUP(J128,'Fixture List Individual Files'!$B$14:$D$63,3,FALSE))</f>
        <v/>
      </c>
      <c r="N128" s="85" t="str">
        <f t="shared" si="6"/>
        <v/>
      </c>
    </row>
    <row r="129" spans="2:15">
      <c r="B129" s="82"/>
      <c r="C129" s="83" t="str">
        <f>IF(B129="","",VLOOKUP(B129,'Fixture List Individual Files'!$B$14:$D$63,2,FALSE))</f>
        <v/>
      </c>
      <c r="D129" s="84"/>
      <c r="E129" s="85" t="str">
        <f>IF(B129="","",VLOOKUP(B129,'Fixture List Individual Files'!$B$14:$D$63,3,FALSE))</f>
        <v/>
      </c>
      <c r="F129" s="85" t="str">
        <f t="shared" si="5"/>
        <v/>
      </c>
      <c r="J129" s="82"/>
      <c r="K129" s="83" t="str">
        <f>IF(J129="","",VLOOKUP(J129,'Fixture List Individual Files'!$B$14:$D$63,2,FALSE))</f>
        <v/>
      </c>
      <c r="L129" s="84"/>
      <c r="M129" s="85" t="str">
        <f>IF(J129="","",VLOOKUP(J129,'Fixture List Individual Files'!$B$14:$D$63,3,FALSE))</f>
        <v/>
      </c>
      <c r="N129" s="85" t="str">
        <f t="shared" si="6"/>
        <v/>
      </c>
    </row>
    <row r="130" spans="2:15">
      <c r="B130" s="82"/>
      <c r="C130" s="83" t="str">
        <f>IF(B130="","",VLOOKUP(B130,'Fixture List Individual Files'!$B$14:$D$63,2,FALSE))</f>
        <v/>
      </c>
      <c r="D130" s="84"/>
      <c r="E130" s="85" t="str">
        <f>IF(B130="","",VLOOKUP(B130,'Fixture List Individual Files'!$B$14:$D$63,3,FALSE))</f>
        <v/>
      </c>
      <c r="F130" s="85" t="str">
        <f t="shared" si="5"/>
        <v/>
      </c>
      <c r="J130" s="82"/>
      <c r="K130" s="83" t="str">
        <f>IF(J130="","",VLOOKUP(J130,'Fixture List Individual Files'!$B$14:$D$63,2,FALSE))</f>
        <v/>
      </c>
      <c r="L130" s="84"/>
      <c r="M130" s="85" t="str">
        <f>IF(J130="","",VLOOKUP(J130,'Fixture List Individual Files'!$B$14:$D$63,3,FALSE))</f>
        <v/>
      </c>
      <c r="N130" s="85" t="str">
        <f t="shared" si="6"/>
        <v/>
      </c>
    </row>
    <row r="131" spans="2:15">
      <c r="B131" s="82"/>
      <c r="C131" s="83" t="str">
        <f>IF(B131="","",VLOOKUP(B131,'Fixture List Individual Files'!$B$14:$D$63,2,FALSE))</f>
        <v/>
      </c>
      <c r="D131" s="86"/>
      <c r="E131" s="85" t="str">
        <f>IF(B131="","",VLOOKUP(B131,'Fixture List Individual Files'!$B$14:$D$63,3,FALSE))</f>
        <v/>
      </c>
      <c r="F131" s="85" t="str">
        <f t="shared" si="5"/>
        <v/>
      </c>
      <c r="J131" s="82"/>
      <c r="K131" s="83" t="str">
        <f>IF(J131="","",VLOOKUP(J131,'Fixture List Individual Files'!$B$14:$D$63,2,FALSE))</f>
        <v/>
      </c>
      <c r="L131" s="86"/>
      <c r="M131" s="85" t="str">
        <f>IF(J131="","",VLOOKUP(J131,'Fixture List Individual Files'!$B$14:$D$63,3,FALSE))</f>
        <v/>
      </c>
      <c r="N131" s="85" t="str">
        <f t="shared" si="6"/>
        <v/>
      </c>
    </row>
    <row r="132" spans="2:15">
      <c r="B132" s="82"/>
      <c r="C132" s="83" t="str">
        <f>IF(B132="","",VLOOKUP(B132,'Fixture List Individual Files'!$B$14:$D$63,2,FALSE))</f>
        <v/>
      </c>
      <c r="D132" s="87"/>
      <c r="E132" s="85" t="str">
        <f>IF(B132="","",VLOOKUP(B132,'Fixture List Individual Files'!$B$14:$D$63,3,FALSE))</f>
        <v/>
      </c>
      <c r="F132" s="85" t="str">
        <f t="shared" si="5"/>
        <v/>
      </c>
      <c r="J132" s="82"/>
      <c r="K132" s="83" t="str">
        <f>IF(J132="","",VLOOKUP(J132,'Fixture List Individual Files'!$B$14:$D$63,2,FALSE))</f>
        <v/>
      </c>
      <c r="L132" s="87"/>
      <c r="M132" s="85" t="str">
        <f>IF(J132="","",VLOOKUP(J132,'Fixture List Individual Files'!$B$14:$D$63,3,FALSE))</f>
        <v/>
      </c>
      <c r="N132" s="85" t="str">
        <f t="shared" si="6"/>
        <v/>
      </c>
    </row>
    <row r="133" spans="2:15">
      <c r="B133" s="82"/>
      <c r="C133" s="83" t="str">
        <f>IF(B133="","",VLOOKUP(B133,'Fixture List Individual Files'!$B$14:$D$63,2,FALSE))</f>
        <v/>
      </c>
      <c r="D133" s="87"/>
      <c r="E133" s="85" t="str">
        <f>IF(B133="","",VLOOKUP(B133,'Fixture List Individual Files'!$B$14:$D$63,3,FALSE))</f>
        <v/>
      </c>
      <c r="F133" s="85" t="str">
        <f t="shared" si="5"/>
        <v/>
      </c>
      <c r="J133" s="82"/>
      <c r="K133" s="83" t="str">
        <f>IF(J133="","",VLOOKUP(J133,'Fixture List Individual Files'!$B$14:$D$63,2,FALSE))</f>
        <v/>
      </c>
      <c r="L133" s="87"/>
      <c r="M133" s="85" t="str">
        <f>IF(J133="","",VLOOKUP(J133,'Fixture List Individual Files'!$B$14:$D$63,3,FALSE))</f>
        <v/>
      </c>
      <c r="N133" s="85" t="str">
        <f t="shared" si="6"/>
        <v/>
      </c>
    </row>
    <row r="134" spans="2:15">
      <c r="B134" s="240"/>
      <c r="C134" s="241" t="s">
        <v>289</v>
      </c>
      <c r="D134" s="242">
        <f>SUM(D98:D133)</f>
        <v>0</v>
      </c>
      <c r="E134" s="242"/>
      <c r="F134" s="242">
        <f>SUM(F98:F133)</f>
        <v>0</v>
      </c>
      <c r="J134" s="240"/>
      <c r="K134" s="241" t="s">
        <v>289</v>
      </c>
      <c r="L134" s="242">
        <f>SUM(L98:L133)</f>
        <v>0</v>
      </c>
      <c r="M134" s="242"/>
      <c r="N134" s="242">
        <f>SUM(N98:N133)</f>
        <v>0</v>
      </c>
    </row>
    <row r="136" spans="2:15">
      <c r="B136" s="362" t="s">
        <v>99</v>
      </c>
      <c r="C136" s="362"/>
      <c r="D136" s="362"/>
      <c r="E136" s="362"/>
      <c r="F136" s="362"/>
      <c r="J136" s="363" t="s">
        <v>100</v>
      </c>
      <c r="K136" s="363"/>
      <c r="L136" s="363"/>
      <c r="M136" s="363"/>
      <c r="N136" s="363"/>
    </row>
    <row r="137" spans="2:15" ht="17.45" thickBot="1">
      <c r="B137" s="92" t="s">
        <v>284</v>
      </c>
      <c r="C137" s="93" t="s">
        <v>39</v>
      </c>
      <c r="D137" s="94"/>
      <c r="E137" s="95"/>
      <c r="F137" s="95">
        <f>IFERROR(VLOOKUP(C137,Admin_Lists!$A$9:$B$41,2,FALSE),"")</f>
        <v>0</v>
      </c>
      <c r="G137" s="89" t="s">
        <v>285</v>
      </c>
      <c r="J137" s="92" t="s">
        <v>284</v>
      </c>
      <c r="K137" s="93" t="s">
        <v>39</v>
      </c>
      <c r="L137" s="94"/>
      <c r="M137" s="95"/>
      <c r="N137" s="95">
        <f>IFERROR(VLOOKUP(K137,Admin_Lists!$A$9:$B$41,2,FALSE),"")</f>
        <v>0</v>
      </c>
      <c r="O137" s="89" t="s">
        <v>285</v>
      </c>
    </row>
    <row r="138" spans="2:15" ht="19.149999999999999">
      <c r="B138" s="96"/>
      <c r="C138" s="357" t="str">
        <f>"Area Description: "&amp;'Sq. Ft. Area Individual Files'!D15</f>
        <v xml:space="preserve">Area Description: </v>
      </c>
      <c r="D138" s="357"/>
      <c r="E138" s="357"/>
      <c r="F138" s="357"/>
      <c r="J138" s="96"/>
      <c r="K138" s="357" t="str">
        <f>"Area Description: "&amp;'Sq. Ft. Area Individual Files'!D16</f>
        <v xml:space="preserve">Area Description: </v>
      </c>
      <c r="L138" s="357"/>
      <c r="M138" s="357"/>
      <c r="N138" s="357"/>
    </row>
    <row r="139" spans="2:15" ht="16.899999999999999" customHeight="1">
      <c r="B139" s="358" t="s">
        <v>260</v>
      </c>
      <c r="C139" s="360" t="s">
        <v>266</v>
      </c>
      <c r="D139" s="360" t="s">
        <v>267</v>
      </c>
      <c r="E139" s="360" t="s">
        <v>262</v>
      </c>
      <c r="F139" s="360" t="s">
        <v>287</v>
      </c>
      <c r="J139" s="358" t="s">
        <v>260</v>
      </c>
      <c r="K139" s="360" t="s">
        <v>266</v>
      </c>
      <c r="L139" s="360" t="s">
        <v>267</v>
      </c>
      <c r="M139" s="360" t="s">
        <v>262</v>
      </c>
      <c r="N139" s="360" t="s">
        <v>287</v>
      </c>
    </row>
    <row r="140" spans="2:15">
      <c r="B140" s="359"/>
      <c r="C140" s="361"/>
      <c r="D140" s="361"/>
      <c r="E140" s="361"/>
      <c r="F140" s="361"/>
      <c r="J140" s="359"/>
      <c r="K140" s="361"/>
      <c r="L140" s="361"/>
      <c r="M140" s="361"/>
      <c r="N140" s="361"/>
    </row>
    <row r="141" spans="2:15">
      <c r="B141" s="82"/>
      <c r="C141" s="83" t="str">
        <f>IF(B141="","",VLOOKUP(B141,'Fixture List Individual Files'!$B$14:$D$63,2,FALSE))</f>
        <v/>
      </c>
      <c r="D141" s="84"/>
      <c r="E141" s="85" t="str">
        <f>IF(B141="","",VLOOKUP(B141,'Fixture List Individual Files'!$B$14:$D$63,3,FALSE))</f>
        <v/>
      </c>
      <c r="F141" s="85" t="str">
        <f>IF(E141="","",D141*E141)</f>
        <v/>
      </c>
      <c r="J141" s="82"/>
      <c r="K141" s="83" t="str">
        <f>IF(J141="","",VLOOKUP(J141,'Fixture List Individual Files'!$B$14:$D$63,2,FALSE))</f>
        <v/>
      </c>
      <c r="L141" s="84"/>
      <c r="M141" s="85" t="str">
        <f>IF(J141="","",VLOOKUP(J141,'Fixture List Individual Files'!$B$14:$D$63,3,FALSE))</f>
        <v/>
      </c>
      <c r="N141" s="85" t="str">
        <f>IF(M141="","",L141*M141)</f>
        <v/>
      </c>
    </row>
    <row r="142" spans="2:15">
      <c r="B142" s="82"/>
      <c r="C142" s="83" t="str">
        <f>IF(B142="","",VLOOKUP(B142,'Fixture List Individual Files'!$B$14:$D$63,2,FALSE))</f>
        <v/>
      </c>
      <c r="D142" s="84"/>
      <c r="E142" s="85" t="str">
        <f>IF(B142="","",VLOOKUP(B142,'Fixture List Individual Files'!$B$14:$D$63,3,FALSE))</f>
        <v/>
      </c>
      <c r="F142" s="85" t="str">
        <f t="shared" ref="F142:F176" si="7">IF(E142="","",D142*E142)</f>
        <v/>
      </c>
      <c r="J142" s="82"/>
      <c r="K142" s="83" t="str">
        <f>IF(J142="","",VLOOKUP(J142,'Fixture List Individual Files'!$B$14:$D$63,2,FALSE))</f>
        <v/>
      </c>
      <c r="L142" s="84"/>
      <c r="M142" s="85" t="str">
        <f>IF(J142="","",VLOOKUP(J142,'Fixture List Individual Files'!$B$14:$D$63,3,FALSE))</f>
        <v/>
      </c>
      <c r="N142" s="85" t="str">
        <f t="shared" ref="N142:N176" si="8">IF(M142="","",L142*M142)</f>
        <v/>
      </c>
    </row>
    <row r="143" spans="2:15">
      <c r="B143" s="82"/>
      <c r="C143" s="83" t="str">
        <f>IF(B143="","",VLOOKUP(B143,'Fixture List Individual Files'!$B$14:$D$63,2,FALSE))</f>
        <v/>
      </c>
      <c r="D143" s="84"/>
      <c r="E143" s="85" t="str">
        <f>IF(B143="","",VLOOKUP(B143,'Fixture List Individual Files'!$B$14:$D$63,3,FALSE))</f>
        <v/>
      </c>
      <c r="F143" s="85" t="str">
        <f t="shared" si="7"/>
        <v/>
      </c>
      <c r="J143" s="82"/>
      <c r="K143" s="83" t="str">
        <f>IF(J143="","",VLOOKUP(J143,'Fixture List Individual Files'!$B$14:$D$63,2,FALSE))</f>
        <v/>
      </c>
      <c r="L143" s="84"/>
      <c r="M143" s="85" t="str">
        <f>IF(J143="","",VLOOKUP(J143,'Fixture List Individual Files'!$B$14:$D$63,3,FALSE))</f>
        <v/>
      </c>
      <c r="N143" s="85" t="str">
        <f t="shared" si="8"/>
        <v/>
      </c>
    </row>
    <row r="144" spans="2:15">
      <c r="B144" s="82"/>
      <c r="C144" s="83" t="str">
        <f>IF(B144="","",VLOOKUP(B144,'Fixture List Individual Files'!$B$14:$D$63,2,FALSE))</f>
        <v/>
      </c>
      <c r="D144" s="84"/>
      <c r="E144" s="85" t="str">
        <f>IF(B144="","",VLOOKUP(B144,'Fixture List Individual Files'!$B$14:$D$63,3,FALSE))</f>
        <v/>
      </c>
      <c r="F144" s="85" t="str">
        <f t="shared" si="7"/>
        <v/>
      </c>
      <c r="J144" s="82"/>
      <c r="K144" s="83" t="str">
        <f>IF(J144="","",VLOOKUP(J144,'Fixture List Individual Files'!$B$14:$D$63,2,FALSE))</f>
        <v/>
      </c>
      <c r="L144" s="84"/>
      <c r="M144" s="85" t="str">
        <f>IF(J144="","",VLOOKUP(J144,'Fixture List Individual Files'!$B$14:$D$63,3,FALSE))</f>
        <v/>
      </c>
      <c r="N144" s="85" t="str">
        <f t="shared" si="8"/>
        <v/>
      </c>
    </row>
    <row r="145" spans="2:14">
      <c r="B145" s="82"/>
      <c r="C145" s="83" t="str">
        <f>IF(B145="","",VLOOKUP(B145,'Fixture List Individual Files'!$B$14:$D$63,2,FALSE))</f>
        <v/>
      </c>
      <c r="D145" s="84"/>
      <c r="E145" s="85" t="str">
        <f>IF(B145="","",VLOOKUP(B145,'Fixture List Individual Files'!$B$14:$D$63,3,FALSE))</f>
        <v/>
      </c>
      <c r="F145" s="85" t="str">
        <f t="shared" si="7"/>
        <v/>
      </c>
      <c r="J145" s="82"/>
      <c r="K145" s="83" t="str">
        <f>IF(J145="","",VLOOKUP(J145,'Fixture List Individual Files'!$B$14:$D$63,2,FALSE))</f>
        <v/>
      </c>
      <c r="L145" s="84"/>
      <c r="M145" s="85" t="str">
        <f>IF(J145="","",VLOOKUP(J145,'Fixture List Individual Files'!$B$14:$D$63,3,FALSE))</f>
        <v/>
      </c>
      <c r="N145" s="85" t="str">
        <f t="shared" si="8"/>
        <v/>
      </c>
    </row>
    <row r="146" spans="2:14">
      <c r="B146" s="82"/>
      <c r="C146" s="83" t="str">
        <f>IF(B146="","",VLOOKUP(B146,'Fixture List Individual Files'!$B$14:$D$63,2,FALSE))</f>
        <v/>
      </c>
      <c r="D146" s="84"/>
      <c r="E146" s="85" t="str">
        <f>IF(B146="","",VLOOKUP(B146,'Fixture List Individual Files'!$B$14:$D$63,3,FALSE))</f>
        <v/>
      </c>
      <c r="F146" s="85" t="str">
        <f t="shared" si="7"/>
        <v/>
      </c>
      <c r="J146" s="82"/>
      <c r="K146" s="83" t="str">
        <f>IF(J146="","",VLOOKUP(J146,'Fixture List Individual Files'!$B$14:$D$63,2,FALSE))</f>
        <v/>
      </c>
      <c r="L146" s="84"/>
      <c r="M146" s="85" t="str">
        <f>IF(J146="","",VLOOKUP(J146,'Fixture List Individual Files'!$B$14:$D$63,3,FALSE))</f>
        <v/>
      </c>
      <c r="N146" s="85" t="str">
        <f t="shared" si="8"/>
        <v/>
      </c>
    </row>
    <row r="147" spans="2:14">
      <c r="B147" s="82"/>
      <c r="C147" s="83" t="str">
        <f>IF(B147="","",VLOOKUP(B147,'Fixture List Individual Files'!$B$14:$D$63,2,FALSE))</f>
        <v/>
      </c>
      <c r="D147" s="84"/>
      <c r="E147" s="85" t="str">
        <f>IF(B147="","",VLOOKUP(B147,'Fixture List Individual Files'!$B$14:$D$63,3,FALSE))</f>
        <v/>
      </c>
      <c r="F147" s="85" t="str">
        <f t="shared" si="7"/>
        <v/>
      </c>
      <c r="J147" s="82"/>
      <c r="K147" s="83" t="str">
        <f>IF(J147="","",VLOOKUP(J147,'Fixture List Individual Files'!$B$14:$D$63,2,FALSE))</f>
        <v/>
      </c>
      <c r="L147" s="84"/>
      <c r="M147" s="85" t="str">
        <f>IF(J147="","",VLOOKUP(J147,'Fixture List Individual Files'!$B$14:$D$63,3,FALSE))</f>
        <v/>
      </c>
      <c r="N147" s="85" t="str">
        <f t="shared" si="8"/>
        <v/>
      </c>
    </row>
    <row r="148" spans="2:14">
      <c r="B148" s="82"/>
      <c r="C148" s="83" t="str">
        <f>IF(B148="","",VLOOKUP(B148,'Fixture List Individual Files'!$B$14:$D$63,2,FALSE))</f>
        <v/>
      </c>
      <c r="D148" s="84"/>
      <c r="E148" s="85" t="str">
        <f>IF(B148="","",VLOOKUP(B148,'Fixture List Individual Files'!$B$14:$D$63,3,FALSE))</f>
        <v/>
      </c>
      <c r="F148" s="85" t="str">
        <f t="shared" si="7"/>
        <v/>
      </c>
      <c r="J148" s="82"/>
      <c r="K148" s="83" t="str">
        <f>IF(J148="","",VLOOKUP(J148,'Fixture List Individual Files'!$B$14:$D$63,2,FALSE))</f>
        <v/>
      </c>
      <c r="L148" s="84"/>
      <c r="M148" s="85" t="str">
        <f>IF(J148="","",VLOOKUP(J148,'Fixture List Individual Files'!$B$14:$D$63,3,FALSE))</f>
        <v/>
      </c>
      <c r="N148" s="85" t="str">
        <f t="shared" si="8"/>
        <v/>
      </c>
    </row>
    <row r="149" spans="2:14">
      <c r="B149" s="82"/>
      <c r="C149" s="83" t="str">
        <f>IF(B149="","",VLOOKUP(B149,'Fixture List Individual Files'!$B$14:$D$63,2,FALSE))</f>
        <v/>
      </c>
      <c r="D149" s="84"/>
      <c r="E149" s="85" t="str">
        <f>IF(B149="","",VLOOKUP(B149,'Fixture List Individual Files'!$B$14:$D$63,3,FALSE))</f>
        <v/>
      </c>
      <c r="F149" s="85" t="str">
        <f t="shared" si="7"/>
        <v/>
      </c>
      <c r="J149" s="82"/>
      <c r="K149" s="83" t="str">
        <f>IF(J149="","",VLOOKUP(J149,'Fixture List Individual Files'!$B$14:$D$63,2,FALSE))</f>
        <v/>
      </c>
      <c r="L149" s="84"/>
      <c r="M149" s="85" t="str">
        <f>IF(J149="","",VLOOKUP(J149,'Fixture List Individual Files'!$B$14:$D$63,3,FALSE))</f>
        <v/>
      </c>
      <c r="N149" s="85" t="str">
        <f t="shared" si="8"/>
        <v/>
      </c>
    </row>
    <row r="150" spans="2:14">
      <c r="B150" s="82"/>
      <c r="C150" s="83" t="str">
        <f>IF(B150="","",VLOOKUP(B150,'Fixture List Individual Files'!$B$14:$D$63,2,FALSE))</f>
        <v/>
      </c>
      <c r="D150" s="84"/>
      <c r="E150" s="85" t="str">
        <f>IF(B150="","",VLOOKUP(B150,'Fixture List Individual Files'!$B$14:$D$63,3,FALSE))</f>
        <v/>
      </c>
      <c r="F150" s="85" t="str">
        <f t="shared" si="7"/>
        <v/>
      </c>
      <c r="J150" s="82"/>
      <c r="K150" s="83" t="str">
        <f>IF(J150="","",VLOOKUP(J150,'Fixture List Individual Files'!$B$14:$D$63,2,FALSE))</f>
        <v/>
      </c>
      <c r="L150" s="84"/>
      <c r="M150" s="85" t="str">
        <f>IF(J150="","",VLOOKUP(J150,'Fixture List Individual Files'!$B$14:$D$63,3,FALSE))</f>
        <v/>
      </c>
      <c r="N150" s="85" t="str">
        <f t="shared" si="8"/>
        <v/>
      </c>
    </row>
    <row r="151" spans="2:14">
      <c r="B151" s="82"/>
      <c r="C151" s="83" t="str">
        <f>IF(B151="","",VLOOKUP(B151,'Fixture List Individual Files'!$B$14:$D$63,2,FALSE))</f>
        <v/>
      </c>
      <c r="D151" s="84"/>
      <c r="E151" s="85" t="str">
        <f>IF(B151="","",VLOOKUP(B151,'Fixture List Individual Files'!$B$14:$D$63,3,FALSE))</f>
        <v/>
      </c>
      <c r="F151" s="85" t="str">
        <f t="shared" si="7"/>
        <v/>
      </c>
      <c r="J151" s="82"/>
      <c r="K151" s="83" t="str">
        <f>IF(J151="","",VLOOKUP(J151,'Fixture List Individual Files'!$B$14:$D$63,2,FALSE))</f>
        <v/>
      </c>
      <c r="L151" s="84"/>
      <c r="M151" s="85" t="str">
        <f>IF(J151="","",VLOOKUP(J151,'Fixture List Individual Files'!$B$14:$D$63,3,FALSE))</f>
        <v/>
      </c>
      <c r="N151" s="85" t="str">
        <f t="shared" si="8"/>
        <v/>
      </c>
    </row>
    <row r="152" spans="2:14">
      <c r="B152" s="82"/>
      <c r="C152" s="83" t="str">
        <f>IF(B152="","",VLOOKUP(B152,'Fixture List Individual Files'!$B$14:$D$63,2,FALSE))</f>
        <v/>
      </c>
      <c r="D152" s="84"/>
      <c r="E152" s="85" t="str">
        <f>IF(B152="","",VLOOKUP(B152,'Fixture List Individual Files'!$B$14:$D$63,3,FALSE))</f>
        <v/>
      </c>
      <c r="F152" s="85" t="str">
        <f t="shared" si="7"/>
        <v/>
      </c>
      <c r="J152" s="82"/>
      <c r="K152" s="83" t="str">
        <f>IF(J152="","",VLOOKUP(J152,'Fixture List Individual Files'!$B$14:$D$63,2,FALSE))</f>
        <v/>
      </c>
      <c r="L152" s="84"/>
      <c r="M152" s="85" t="str">
        <f>IF(J152="","",VLOOKUP(J152,'Fixture List Individual Files'!$B$14:$D$63,3,FALSE))</f>
        <v/>
      </c>
      <c r="N152" s="85" t="str">
        <f t="shared" si="8"/>
        <v/>
      </c>
    </row>
    <row r="153" spans="2:14">
      <c r="B153" s="82"/>
      <c r="C153" s="83" t="str">
        <f>IF(B153="","",VLOOKUP(B153,'Fixture List Individual Files'!$B$14:$D$63,2,FALSE))</f>
        <v/>
      </c>
      <c r="D153" s="84"/>
      <c r="E153" s="85" t="str">
        <f>IF(B153="","",VLOOKUP(B153,'Fixture List Individual Files'!$B$14:$D$63,3,FALSE))</f>
        <v/>
      </c>
      <c r="F153" s="85" t="str">
        <f t="shared" si="7"/>
        <v/>
      </c>
      <c r="J153" s="82"/>
      <c r="K153" s="83" t="str">
        <f>IF(J153="","",VLOOKUP(J153,'Fixture List Individual Files'!$B$14:$D$63,2,FALSE))</f>
        <v/>
      </c>
      <c r="L153" s="84"/>
      <c r="M153" s="85" t="str">
        <f>IF(J153="","",VLOOKUP(J153,'Fixture List Individual Files'!$B$14:$D$63,3,FALSE))</f>
        <v/>
      </c>
      <c r="N153" s="85" t="str">
        <f t="shared" si="8"/>
        <v/>
      </c>
    </row>
    <row r="154" spans="2:14">
      <c r="B154" s="82"/>
      <c r="C154" s="83" t="str">
        <f>IF(B154="","",VLOOKUP(B154,'Fixture List Individual Files'!$B$14:$D$63,2,FALSE))</f>
        <v/>
      </c>
      <c r="D154" s="84"/>
      <c r="E154" s="85" t="str">
        <f>IF(B154="","",VLOOKUP(B154,'Fixture List Individual Files'!$B$14:$D$63,3,FALSE))</f>
        <v/>
      </c>
      <c r="F154" s="85" t="str">
        <f t="shared" si="7"/>
        <v/>
      </c>
      <c r="J154" s="82"/>
      <c r="K154" s="83" t="str">
        <f>IF(J154="","",VLOOKUP(J154,'Fixture List Individual Files'!$B$14:$D$63,2,FALSE))</f>
        <v/>
      </c>
      <c r="L154" s="84"/>
      <c r="M154" s="85" t="str">
        <f>IF(J154="","",VLOOKUP(J154,'Fixture List Individual Files'!$B$14:$D$63,3,FALSE))</f>
        <v/>
      </c>
      <c r="N154" s="85" t="str">
        <f t="shared" si="8"/>
        <v/>
      </c>
    </row>
    <row r="155" spans="2:14">
      <c r="B155" s="82"/>
      <c r="C155" s="83" t="str">
        <f>IF(B155="","",VLOOKUP(B155,'Fixture List Individual Files'!$B$14:$D$63,2,FALSE))</f>
        <v/>
      </c>
      <c r="D155" s="84"/>
      <c r="E155" s="85" t="str">
        <f>IF(B155="","",VLOOKUP(B155,'Fixture List Individual Files'!$B$14:$D$63,3,FALSE))</f>
        <v/>
      </c>
      <c r="F155" s="85" t="str">
        <f t="shared" si="7"/>
        <v/>
      </c>
      <c r="J155" s="82"/>
      <c r="K155" s="83" t="str">
        <f>IF(J155="","",VLOOKUP(J155,'Fixture List Individual Files'!$B$14:$D$63,2,FALSE))</f>
        <v/>
      </c>
      <c r="L155" s="84"/>
      <c r="M155" s="85" t="str">
        <f>IF(J155="","",VLOOKUP(J155,'Fixture List Individual Files'!$B$14:$D$63,3,FALSE))</f>
        <v/>
      </c>
      <c r="N155" s="85" t="str">
        <f t="shared" si="8"/>
        <v/>
      </c>
    </row>
    <row r="156" spans="2:14">
      <c r="B156" s="82"/>
      <c r="C156" s="83" t="str">
        <f>IF(B156="","",VLOOKUP(B156,'Fixture List Individual Files'!$B$14:$D$63,2,FALSE))</f>
        <v/>
      </c>
      <c r="D156" s="84"/>
      <c r="E156" s="85" t="str">
        <f>IF(B156="","",VLOOKUP(B156,'Fixture List Individual Files'!$B$14:$D$63,3,FALSE))</f>
        <v/>
      </c>
      <c r="F156" s="85" t="str">
        <f t="shared" si="7"/>
        <v/>
      </c>
      <c r="J156" s="82"/>
      <c r="K156" s="83" t="str">
        <f>IF(J156="","",VLOOKUP(J156,'Fixture List Individual Files'!$B$14:$D$63,2,FALSE))</f>
        <v/>
      </c>
      <c r="L156" s="84"/>
      <c r="M156" s="85" t="str">
        <f>IF(J156="","",VLOOKUP(J156,'Fixture List Individual Files'!$B$14:$D$63,3,FALSE))</f>
        <v/>
      </c>
      <c r="N156" s="85" t="str">
        <f t="shared" si="8"/>
        <v/>
      </c>
    </row>
    <row r="157" spans="2:14">
      <c r="B157" s="82"/>
      <c r="C157" s="83" t="str">
        <f>IF(B157="","",VLOOKUP(B157,'Fixture List Individual Files'!$B$14:$D$63,2,FALSE))</f>
        <v/>
      </c>
      <c r="D157" s="84"/>
      <c r="E157" s="85" t="str">
        <f>IF(B157="","",VLOOKUP(B157,'Fixture List Individual Files'!$B$14:$D$63,3,FALSE))</f>
        <v/>
      </c>
      <c r="F157" s="85" t="str">
        <f t="shared" si="7"/>
        <v/>
      </c>
      <c r="J157" s="82"/>
      <c r="K157" s="83" t="str">
        <f>IF(J157="","",VLOOKUP(J157,'Fixture List Individual Files'!$B$14:$D$63,2,FALSE))</f>
        <v/>
      </c>
      <c r="L157" s="84"/>
      <c r="M157" s="85" t="str">
        <f>IF(J157="","",VLOOKUP(J157,'Fixture List Individual Files'!$B$14:$D$63,3,FALSE))</f>
        <v/>
      </c>
      <c r="N157" s="85" t="str">
        <f t="shared" si="8"/>
        <v/>
      </c>
    </row>
    <row r="158" spans="2:14">
      <c r="B158" s="82"/>
      <c r="C158" s="83" t="str">
        <f>IF(B158="","",VLOOKUP(B158,'Fixture List Individual Files'!$B$14:$D$63,2,FALSE))</f>
        <v/>
      </c>
      <c r="D158" s="84"/>
      <c r="E158" s="85" t="str">
        <f>IF(B158="","",VLOOKUP(B158,'Fixture List Individual Files'!$B$14:$D$63,3,FALSE))</f>
        <v/>
      </c>
      <c r="F158" s="85" t="str">
        <f t="shared" si="7"/>
        <v/>
      </c>
      <c r="J158" s="82"/>
      <c r="K158" s="83" t="str">
        <f>IF(J158="","",VLOOKUP(J158,'Fixture List Individual Files'!$B$14:$D$63,2,FALSE))</f>
        <v/>
      </c>
      <c r="L158" s="84"/>
      <c r="M158" s="85" t="str">
        <f>IF(J158="","",VLOOKUP(J158,'Fixture List Individual Files'!$B$14:$D$63,3,FALSE))</f>
        <v/>
      </c>
      <c r="N158" s="85" t="str">
        <f t="shared" si="8"/>
        <v/>
      </c>
    </row>
    <row r="159" spans="2:14">
      <c r="B159" s="82"/>
      <c r="C159" s="83" t="str">
        <f>IF(B159="","",VLOOKUP(B159,'Fixture List Individual Files'!$B$14:$D$63,2,FALSE))</f>
        <v/>
      </c>
      <c r="D159" s="84"/>
      <c r="E159" s="85" t="str">
        <f>IF(B159="","",VLOOKUP(B159,'Fixture List Individual Files'!$B$14:$D$63,3,FALSE))</f>
        <v/>
      </c>
      <c r="F159" s="85" t="str">
        <f t="shared" si="7"/>
        <v/>
      </c>
      <c r="J159" s="82"/>
      <c r="K159" s="83" t="str">
        <f>IF(J159="","",VLOOKUP(J159,'Fixture List Individual Files'!$B$14:$D$63,2,FALSE))</f>
        <v/>
      </c>
      <c r="L159" s="84"/>
      <c r="M159" s="85" t="str">
        <f>IF(J159="","",VLOOKUP(J159,'Fixture List Individual Files'!$B$14:$D$63,3,FALSE))</f>
        <v/>
      </c>
      <c r="N159" s="85" t="str">
        <f t="shared" si="8"/>
        <v/>
      </c>
    </row>
    <row r="160" spans="2:14">
      <c r="B160" s="82"/>
      <c r="C160" s="83" t="str">
        <f>IF(B160="","",VLOOKUP(B160,'Fixture List Individual Files'!$B$14:$D$63,2,FALSE))</f>
        <v/>
      </c>
      <c r="D160" s="84"/>
      <c r="E160" s="85" t="str">
        <f>IF(B160="","",VLOOKUP(B160,'Fixture List Individual Files'!$B$14:$D$63,3,FALSE))</f>
        <v/>
      </c>
      <c r="F160" s="85" t="str">
        <f t="shared" si="7"/>
        <v/>
      </c>
      <c r="J160" s="82"/>
      <c r="K160" s="83" t="str">
        <f>IF(J160="","",VLOOKUP(J160,'Fixture List Individual Files'!$B$14:$D$63,2,FALSE))</f>
        <v/>
      </c>
      <c r="L160" s="84"/>
      <c r="M160" s="85" t="str">
        <f>IF(J160="","",VLOOKUP(J160,'Fixture List Individual Files'!$B$14:$D$63,3,FALSE))</f>
        <v/>
      </c>
      <c r="N160" s="85" t="str">
        <f t="shared" si="8"/>
        <v/>
      </c>
    </row>
    <row r="161" spans="2:14">
      <c r="B161" s="82"/>
      <c r="C161" s="83" t="str">
        <f>IF(B161="","",VLOOKUP(B161,'Fixture List Individual Files'!$B$14:$D$63,2,FALSE))</f>
        <v/>
      </c>
      <c r="D161" s="84"/>
      <c r="E161" s="85" t="str">
        <f>IF(B161="","",VLOOKUP(B161,'Fixture List Individual Files'!$B$14:$D$63,3,FALSE))</f>
        <v/>
      </c>
      <c r="F161" s="85" t="str">
        <f t="shared" si="7"/>
        <v/>
      </c>
      <c r="J161" s="82"/>
      <c r="K161" s="83" t="str">
        <f>IF(J161="","",VLOOKUP(J161,'Fixture List Individual Files'!$B$14:$D$63,2,FALSE))</f>
        <v/>
      </c>
      <c r="L161" s="84"/>
      <c r="M161" s="85" t="str">
        <f>IF(J161="","",VLOOKUP(J161,'Fixture List Individual Files'!$B$14:$D$63,3,FALSE))</f>
        <v/>
      </c>
      <c r="N161" s="85" t="str">
        <f t="shared" si="8"/>
        <v/>
      </c>
    </row>
    <row r="162" spans="2:14">
      <c r="B162" s="82"/>
      <c r="C162" s="83" t="str">
        <f>IF(B162="","",VLOOKUP(B162,'Fixture List Individual Files'!$B$14:$D$63,2,FALSE))</f>
        <v/>
      </c>
      <c r="D162" s="84"/>
      <c r="E162" s="85" t="str">
        <f>IF(B162="","",VLOOKUP(B162,'Fixture List Individual Files'!$B$14:$D$63,3,FALSE))</f>
        <v/>
      </c>
      <c r="F162" s="85" t="str">
        <f t="shared" si="7"/>
        <v/>
      </c>
      <c r="J162" s="82"/>
      <c r="K162" s="83" t="str">
        <f>IF(J162="","",VLOOKUP(J162,'Fixture List Individual Files'!$B$14:$D$63,2,FALSE))</f>
        <v/>
      </c>
      <c r="L162" s="84"/>
      <c r="M162" s="85" t="str">
        <f>IF(J162="","",VLOOKUP(J162,'Fixture List Individual Files'!$B$14:$D$63,3,FALSE))</f>
        <v/>
      </c>
      <c r="N162" s="85" t="str">
        <f t="shared" si="8"/>
        <v/>
      </c>
    </row>
    <row r="163" spans="2:14">
      <c r="B163" s="82"/>
      <c r="C163" s="83" t="str">
        <f>IF(B163="","",VLOOKUP(B163,'Fixture List Individual Files'!$B$14:$D$63,2,FALSE))</f>
        <v/>
      </c>
      <c r="D163" s="84"/>
      <c r="E163" s="85" t="str">
        <f>IF(B163="","",VLOOKUP(B163,'Fixture List Individual Files'!$B$14:$D$63,3,FALSE))</f>
        <v/>
      </c>
      <c r="F163" s="85" t="str">
        <f t="shared" si="7"/>
        <v/>
      </c>
      <c r="J163" s="82"/>
      <c r="K163" s="83" t="str">
        <f>IF(J163="","",VLOOKUP(J163,'Fixture List Individual Files'!$B$14:$D$63,2,FALSE))</f>
        <v/>
      </c>
      <c r="L163" s="84"/>
      <c r="M163" s="85" t="str">
        <f>IF(J163="","",VLOOKUP(J163,'Fixture List Individual Files'!$B$14:$D$63,3,FALSE))</f>
        <v/>
      </c>
      <c r="N163" s="85" t="str">
        <f t="shared" si="8"/>
        <v/>
      </c>
    </row>
    <row r="164" spans="2:14">
      <c r="B164" s="82"/>
      <c r="C164" s="83" t="str">
        <f>IF(B164="","",VLOOKUP(B164,'Fixture List Individual Files'!$B$14:$D$63,2,FALSE))</f>
        <v/>
      </c>
      <c r="D164" s="84"/>
      <c r="E164" s="85" t="str">
        <f>IF(B164="","",VLOOKUP(B164,'Fixture List Individual Files'!$B$14:$D$63,3,FALSE))</f>
        <v/>
      </c>
      <c r="F164" s="85" t="str">
        <f t="shared" si="7"/>
        <v/>
      </c>
      <c r="J164" s="82"/>
      <c r="K164" s="83" t="str">
        <f>IF(J164="","",VLOOKUP(J164,'Fixture List Individual Files'!$B$14:$D$63,2,FALSE))</f>
        <v/>
      </c>
      <c r="L164" s="84"/>
      <c r="M164" s="85" t="str">
        <f>IF(J164="","",VLOOKUP(J164,'Fixture List Individual Files'!$B$14:$D$63,3,FALSE))</f>
        <v/>
      </c>
      <c r="N164" s="85" t="str">
        <f t="shared" si="8"/>
        <v/>
      </c>
    </row>
    <row r="165" spans="2:14">
      <c r="B165" s="82"/>
      <c r="C165" s="83" t="str">
        <f>IF(B165="","",VLOOKUP(B165,'Fixture List Individual Files'!$B$14:$D$63,2,FALSE))</f>
        <v/>
      </c>
      <c r="D165" s="84"/>
      <c r="E165" s="85" t="str">
        <f>IF(B165="","",VLOOKUP(B165,'Fixture List Individual Files'!$B$14:$D$63,3,FALSE))</f>
        <v/>
      </c>
      <c r="F165" s="85" t="str">
        <f t="shared" si="7"/>
        <v/>
      </c>
      <c r="J165" s="82"/>
      <c r="K165" s="83" t="str">
        <f>IF(J165="","",VLOOKUP(J165,'Fixture List Individual Files'!$B$14:$D$63,2,FALSE))</f>
        <v/>
      </c>
      <c r="L165" s="84"/>
      <c r="M165" s="85" t="str">
        <f>IF(J165="","",VLOOKUP(J165,'Fixture List Individual Files'!$B$14:$D$63,3,FALSE))</f>
        <v/>
      </c>
      <c r="N165" s="85" t="str">
        <f t="shared" si="8"/>
        <v/>
      </c>
    </row>
    <row r="166" spans="2:14">
      <c r="B166" s="82"/>
      <c r="C166" s="83" t="str">
        <f>IF(B166="","",VLOOKUP(B166,'Fixture List Individual Files'!$B$14:$D$63,2,FALSE))</f>
        <v/>
      </c>
      <c r="D166" s="84"/>
      <c r="E166" s="85" t="str">
        <f>IF(B166="","",VLOOKUP(B166,'Fixture List Individual Files'!$B$14:$D$63,3,FALSE))</f>
        <v/>
      </c>
      <c r="F166" s="85" t="str">
        <f t="shared" si="7"/>
        <v/>
      </c>
      <c r="J166" s="82"/>
      <c r="K166" s="83" t="str">
        <f>IF(J166="","",VLOOKUP(J166,'Fixture List Individual Files'!$B$14:$D$63,2,FALSE))</f>
        <v/>
      </c>
      <c r="L166" s="84"/>
      <c r="M166" s="85" t="str">
        <f>IF(J166="","",VLOOKUP(J166,'Fixture List Individual Files'!$B$14:$D$63,3,FALSE))</f>
        <v/>
      </c>
      <c r="N166" s="85" t="str">
        <f t="shared" si="8"/>
        <v/>
      </c>
    </row>
    <row r="167" spans="2:14">
      <c r="B167" s="82"/>
      <c r="C167" s="83" t="str">
        <f>IF(B167="","",VLOOKUP(B167,'Fixture List Individual Files'!$B$14:$D$63,2,FALSE))</f>
        <v/>
      </c>
      <c r="D167" s="84"/>
      <c r="E167" s="85" t="str">
        <f>IF(B167="","",VLOOKUP(B167,'Fixture List Individual Files'!$B$14:$D$63,3,FALSE))</f>
        <v/>
      </c>
      <c r="F167" s="85" t="str">
        <f t="shared" si="7"/>
        <v/>
      </c>
      <c r="J167" s="82"/>
      <c r="K167" s="83" t="str">
        <f>IF(J167="","",VLOOKUP(J167,'Fixture List Individual Files'!$B$14:$D$63,2,FALSE))</f>
        <v/>
      </c>
      <c r="L167" s="84"/>
      <c r="M167" s="85" t="str">
        <f>IF(J167="","",VLOOKUP(J167,'Fixture List Individual Files'!$B$14:$D$63,3,FALSE))</f>
        <v/>
      </c>
      <c r="N167" s="85" t="str">
        <f t="shared" si="8"/>
        <v/>
      </c>
    </row>
    <row r="168" spans="2:14">
      <c r="B168" s="82"/>
      <c r="C168" s="83" t="str">
        <f>IF(B168="","",VLOOKUP(B168,'Fixture List Individual Files'!$B$14:$D$63,2,FALSE))</f>
        <v/>
      </c>
      <c r="D168" s="84"/>
      <c r="E168" s="85" t="str">
        <f>IF(B168="","",VLOOKUP(B168,'Fixture List Individual Files'!$B$14:$D$63,3,FALSE))</f>
        <v/>
      </c>
      <c r="F168" s="85" t="str">
        <f t="shared" si="7"/>
        <v/>
      </c>
      <c r="J168" s="82"/>
      <c r="K168" s="83" t="str">
        <f>IF(J168="","",VLOOKUP(J168,'Fixture List Individual Files'!$B$14:$D$63,2,FALSE))</f>
        <v/>
      </c>
      <c r="L168" s="84"/>
      <c r="M168" s="85" t="str">
        <f>IF(J168="","",VLOOKUP(J168,'Fixture List Individual Files'!$B$14:$D$63,3,FALSE))</f>
        <v/>
      </c>
      <c r="N168" s="85" t="str">
        <f t="shared" si="8"/>
        <v/>
      </c>
    </row>
    <row r="169" spans="2:14">
      <c r="B169" s="82"/>
      <c r="C169" s="83" t="str">
        <f>IF(B169="","",VLOOKUP(B169,'Fixture List Individual Files'!$B$14:$D$63,2,FALSE))</f>
        <v/>
      </c>
      <c r="D169" s="84"/>
      <c r="E169" s="85" t="str">
        <f>IF(B169="","",VLOOKUP(B169,'Fixture List Individual Files'!$B$14:$D$63,3,FALSE))</f>
        <v/>
      </c>
      <c r="F169" s="85" t="str">
        <f t="shared" si="7"/>
        <v/>
      </c>
      <c r="J169" s="82"/>
      <c r="K169" s="83" t="str">
        <f>IF(J169="","",VLOOKUP(J169,'Fixture List Individual Files'!$B$14:$D$63,2,FALSE))</f>
        <v/>
      </c>
      <c r="L169" s="84"/>
      <c r="M169" s="85" t="str">
        <f>IF(J169="","",VLOOKUP(J169,'Fixture List Individual Files'!$B$14:$D$63,3,FALSE))</f>
        <v/>
      </c>
      <c r="N169" s="85" t="str">
        <f t="shared" si="8"/>
        <v/>
      </c>
    </row>
    <row r="170" spans="2:14">
      <c r="B170" s="82"/>
      <c r="C170" s="83" t="str">
        <f>IF(B170="","",VLOOKUP(B170,'Fixture List Individual Files'!$B$14:$D$63,2,FALSE))</f>
        <v/>
      </c>
      <c r="D170" s="84"/>
      <c r="E170" s="85" t="str">
        <f>IF(B170="","",VLOOKUP(B170,'Fixture List Individual Files'!$B$14:$D$63,3,FALSE))</f>
        <v/>
      </c>
      <c r="F170" s="85" t="str">
        <f t="shared" si="7"/>
        <v/>
      </c>
      <c r="J170" s="82"/>
      <c r="K170" s="83" t="str">
        <f>IF(J170="","",VLOOKUP(J170,'Fixture List Individual Files'!$B$14:$D$63,2,FALSE))</f>
        <v/>
      </c>
      <c r="L170" s="84"/>
      <c r="M170" s="85" t="str">
        <f>IF(J170="","",VLOOKUP(J170,'Fixture List Individual Files'!$B$14:$D$63,3,FALSE))</f>
        <v/>
      </c>
      <c r="N170" s="85" t="str">
        <f t="shared" si="8"/>
        <v/>
      </c>
    </row>
    <row r="171" spans="2:14">
      <c r="B171" s="82"/>
      <c r="C171" s="83" t="str">
        <f>IF(B171="","",VLOOKUP(B171,'Fixture List Individual Files'!$B$14:$D$63,2,FALSE))</f>
        <v/>
      </c>
      <c r="D171" s="84"/>
      <c r="E171" s="85" t="str">
        <f>IF(B171="","",VLOOKUP(B171,'Fixture List Individual Files'!$B$14:$D$63,3,FALSE))</f>
        <v/>
      </c>
      <c r="F171" s="85" t="str">
        <f t="shared" si="7"/>
        <v/>
      </c>
      <c r="J171" s="82"/>
      <c r="K171" s="83" t="str">
        <f>IF(J171="","",VLOOKUP(J171,'Fixture List Individual Files'!$B$14:$D$63,2,FALSE))</f>
        <v/>
      </c>
      <c r="L171" s="84"/>
      <c r="M171" s="85" t="str">
        <f>IF(J171="","",VLOOKUP(J171,'Fixture List Individual Files'!$B$14:$D$63,3,FALSE))</f>
        <v/>
      </c>
      <c r="N171" s="85" t="str">
        <f t="shared" si="8"/>
        <v/>
      </c>
    </row>
    <row r="172" spans="2:14">
      <c r="B172" s="82"/>
      <c r="C172" s="83" t="str">
        <f>IF(B172="","",VLOOKUP(B172,'Fixture List Individual Files'!$B$14:$D$63,2,FALSE))</f>
        <v/>
      </c>
      <c r="D172" s="84"/>
      <c r="E172" s="85" t="str">
        <f>IF(B172="","",VLOOKUP(B172,'Fixture List Individual Files'!$B$14:$D$63,3,FALSE))</f>
        <v/>
      </c>
      <c r="F172" s="85" t="str">
        <f t="shared" si="7"/>
        <v/>
      </c>
      <c r="J172" s="82"/>
      <c r="K172" s="83" t="str">
        <f>IF(J172="","",VLOOKUP(J172,'Fixture List Individual Files'!$B$14:$D$63,2,FALSE))</f>
        <v/>
      </c>
      <c r="L172" s="84"/>
      <c r="M172" s="85" t="str">
        <f>IF(J172="","",VLOOKUP(J172,'Fixture List Individual Files'!$B$14:$D$63,3,FALSE))</f>
        <v/>
      </c>
      <c r="N172" s="85" t="str">
        <f t="shared" si="8"/>
        <v/>
      </c>
    </row>
    <row r="173" spans="2:14">
      <c r="B173" s="82"/>
      <c r="C173" s="83" t="str">
        <f>IF(B173="","",VLOOKUP(B173,'Fixture List Individual Files'!$B$14:$D$63,2,FALSE))</f>
        <v/>
      </c>
      <c r="D173" s="84"/>
      <c r="E173" s="85" t="str">
        <f>IF(B173="","",VLOOKUP(B173,'Fixture List Individual Files'!$B$14:$D$63,3,FALSE))</f>
        <v/>
      </c>
      <c r="F173" s="85" t="str">
        <f t="shared" si="7"/>
        <v/>
      </c>
      <c r="J173" s="82"/>
      <c r="K173" s="83" t="str">
        <f>IF(J173="","",VLOOKUP(J173,'Fixture List Individual Files'!$B$14:$D$63,2,FALSE))</f>
        <v/>
      </c>
      <c r="L173" s="84"/>
      <c r="M173" s="85" t="str">
        <f>IF(J173="","",VLOOKUP(J173,'Fixture List Individual Files'!$B$14:$D$63,3,FALSE))</f>
        <v/>
      </c>
      <c r="N173" s="85" t="str">
        <f t="shared" si="8"/>
        <v/>
      </c>
    </row>
    <row r="174" spans="2:14">
      <c r="B174" s="82"/>
      <c r="C174" s="83" t="str">
        <f>IF(B174="","",VLOOKUP(B174,'Fixture List Individual Files'!$B$14:$D$63,2,FALSE))</f>
        <v/>
      </c>
      <c r="D174" s="86"/>
      <c r="E174" s="85" t="str">
        <f>IF(B174="","",VLOOKUP(B174,'Fixture List Individual Files'!$B$14:$D$63,3,FALSE))</f>
        <v/>
      </c>
      <c r="F174" s="85" t="str">
        <f t="shared" si="7"/>
        <v/>
      </c>
      <c r="J174" s="82"/>
      <c r="K174" s="83" t="str">
        <f>IF(J174="","",VLOOKUP(J174,'Fixture List Individual Files'!$B$14:$D$63,2,FALSE))</f>
        <v/>
      </c>
      <c r="L174" s="86"/>
      <c r="M174" s="85" t="str">
        <f>IF(J174="","",VLOOKUP(J174,'Fixture List Individual Files'!$B$14:$D$63,3,FALSE))</f>
        <v/>
      </c>
      <c r="N174" s="85" t="str">
        <f t="shared" si="8"/>
        <v/>
      </c>
    </row>
    <row r="175" spans="2:14">
      <c r="B175" s="82"/>
      <c r="C175" s="83" t="str">
        <f>IF(B175="","",VLOOKUP(B175,'Fixture List Individual Files'!$B$14:$D$63,2,FALSE))</f>
        <v/>
      </c>
      <c r="D175" s="87"/>
      <c r="E175" s="85" t="str">
        <f>IF(B175="","",VLOOKUP(B175,'Fixture List Individual Files'!$B$14:$D$63,3,FALSE))</f>
        <v/>
      </c>
      <c r="F175" s="85" t="str">
        <f t="shared" si="7"/>
        <v/>
      </c>
      <c r="J175" s="82"/>
      <c r="K175" s="83" t="str">
        <f>IF(J175="","",VLOOKUP(J175,'Fixture List Individual Files'!$B$14:$D$63,2,FALSE))</f>
        <v/>
      </c>
      <c r="L175" s="87"/>
      <c r="M175" s="85" t="str">
        <f>IF(J175="","",VLOOKUP(J175,'Fixture List Individual Files'!$B$14:$D$63,3,FALSE))</f>
        <v/>
      </c>
      <c r="N175" s="85" t="str">
        <f t="shared" si="8"/>
        <v/>
      </c>
    </row>
    <row r="176" spans="2:14">
      <c r="B176" s="82"/>
      <c r="C176" s="83" t="str">
        <f>IF(B176="","",VLOOKUP(B176,'Fixture List Individual Files'!$B$14:$D$63,2,FALSE))</f>
        <v/>
      </c>
      <c r="D176" s="87"/>
      <c r="E176" s="85" t="str">
        <f>IF(B176="","",VLOOKUP(B176,'Fixture List Individual Files'!$B$14:$D$63,3,FALSE))</f>
        <v/>
      </c>
      <c r="F176" s="85" t="str">
        <f t="shared" si="7"/>
        <v/>
      </c>
      <c r="J176" s="82"/>
      <c r="K176" s="83" t="str">
        <f>IF(J176="","",VLOOKUP(J176,'Fixture List Individual Files'!$B$14:$D$63,2,FALSE))</f>
        <v/>
      </c>
      <c r="L176" s="87"/>
      <c r="M176" s="85" t="str">
        <f>IF(J176="","",VLOOKUP(J176,'Fixture List Individual Files'!$B$14:$D$63,3,FALSE))</f>
        <v/>
      </c>
      <c r="N176" s="85" t="str">
        <f t="shared" si="8"/>
        <v/>
      </c>
    </row>
    <row r="177" spans="2:15">
      <c r="B177" s="240"/>
      <c r="C177" s="241" t="s">
        <v>289</v>
      </c>
      <c r="D177" s="242">
        <f>SUM(D141:D176)</f>
        <v>0</v>
      </c>
      <c r="E177" s="242"/>
      <c r="F177" s="242">
        <f>SUM(F141:F176)</f>
        <v>0</v>
      </c>
      <c r="J177" s="240"/>
      <c r="K177" s="241" t="s">
        <v>289</v>
      </c>
      <c r="L177" s="242">
        <f>SUM(L141:L176)</f>
        <v>0</v>
      </c>
      <c r="M177" s="242"/>
      <c r="N177" s="242">
        <f>SUM(N141:N176)</f>
        <v>0</v>
      </c>
    </row>
    <row r="179" spans="2:15">
      <c r="B179" s="362" t="s">
        <v>101</v>
      </c>
      <c r="C179" s="362"/>
      <c r="D179" s="362"/>
      <c r="E179" s="362"/>
      <c r="F179" s="362"/>
      <c r="J179" s="363" t="s">
        <v>102</v>
      </c>
      <c r="K179" s="363"/>
      <c r="L179" s="363"/>
      <c r="M179" s="363"/>
      <c r="N179" s="363"/>
    </row>
    <row r="180" spans="2:15" ht="17.45" thickBot="1">
      <c r="B180" s="92" t="s">
        <v>284</v>
      </c>
      <c r="C180" s="93" t="s">
        <v>39</v>
      </c>
      <c r="D180" s="94"/>
      <c r="E180" s="95"/>
      <c r="F180" s="95">
        <f>IFERROR(VLOOKUP(C180,Admin_Lists!$A$9:$B$41,2,FALSE),"")</f>
        <v>0</v>
      </c>
      <c r="G180" s="89" t="s">
        <v>285</v>
      </c>
      <c r="J180" s="92" t="s">
        <v>284</v>
      </c>
      <c r="K180" s="93" t="s">
        <v>39</v>
      </c>
      <c r="L180" s="94"/>
      <c r="M180" s="95"/>
      <c r="N180" s="95">
        <f>IFERROR(VLOOKUP(K180,Admin_Lists!$A$9:$B$41,2,FALSE),"")</f>
        <v>0</v>
      </c>
      <c r="O180" s="89" t="s">
        <v>285</v>
      </c>
    </row>
    <row r="181" spans="2:15" ht="19.149999999999999">
      <c r="B181" s="96"/>
      <c r="C181" s="357" t="str">
        <f>"Area Description: "&amp;'Sq. Ft. Area Individual Files'!D17</f>
        <v xml:space="preserve">Area Description: </v>
      </c>
      <c r="D181" s="357"/>
      <c r="E181" s="357"/>
      <c r="F181" s="357"/>
      <c r="J181" s="96"/>
      <c r="K181" s="357" t="str">
        <f>"Area Description: "&amp;'Sq. Ft. Area Individual Files'!D18</f>
        <v xml:space="preserve">Area Description: </v>
      </c>
      <c r="L181" s="357"/>
      <c r="M181" s="357"/>
      <c r="N181" s="357"/>
    </row>
    <row r="182" spans="2:15" ht="16.899999999999999" customHeight="1">
      <c r="B182" s="358" t="s">
        <v>260</v>
      </c>
      <c r="C182" s="360" t="s">
        <v>266</v>
      </c>
      <c r="D182" s="360" t="s">
        <v>267</v>
      </c>
      <c r="E182" s="360" t="s">
        <v>262</v>
      </c>
      <c r="F182" s="360" t="s">
        <v>287</v>
      </c>
      <c r="J182" s="358" t="s">
        <v>260</v>
      </c>
      <c r="K182" s="360" t="s">
        <v>266</v>
      </c>
      <c r="L182" s="360" t="s">
        <v>267</v>
      </c>
      <c r="M182" s="360" t="s">
        <v>262</v>
      </c>
      <c r="N182" s="360" t="s">
        <v>287</v>
      </c>
    </row>
    <row r="183" spans="2:15">
      <c r="B183" s="359"/>
      <c r="C183" s="361"/>
      <c r="D183" s="361"/>
      <c r="E183" s="361"/>
      <c r="F183" s="361"/>
      <c r="J183" s="359"/>
      <c r="K183" s="361"/>
      <c r="L183" s="361"/>
      <c r="M183" s="361"/>
      <c r="N183" s="361"/>
    </row>
    <row r="184" spans="2:15">
      <c r="B184" s="82"/>
      <c r="C184" s="83" t="str">
        <f>IF(B184="","",VLOOKUP(B184,'Fixture List Individual Files'!$B$14:$D$63,2,FALSE))</f>
        <v/>
      </c>
      <c r="D184" s="84"/>
      <c r="E184" s="85" t="str">
        <f>IF(B184="","",VLOOKUP(B184,'Fixture List Individual Files'!$B$14:$D$63,3,FALSE))</f>
        <v/>
      </c>
      <c r="F184" s="85" t="str">
        <f>IF(E184="","",D184*E184)</f>
        <v/>
      </c>
      <c r="J184" s="82"/>
      <c r="K184" s="83" t="str">
        <f>IF(J184="","",VLOOKUP(J184,'Fixture List Individual Files'!$B$14:$D$63,2,FALSE))</f>
        <v/>
      </c>
      <c r="L184" s="84"/>
      <c r="M184" s="85" t="str">
        <f>IF(J184="","",VLOOKUP(J184,'Fixture List Individual Files'!$B$14:$D$63,3,FALSE))</f>
        <v/>
      </c>
      <c r="N184" s="85" t="str">
        <f>IF(M184="","",L184*M184)</f>
        <v/>
      </c>
    </row>
    <row r="185" spans="2:15">
      <c r="B185" s="82"/>
      <c r="C185" s="83" t="str">
        <f>IF(B185="","",VLOOKUP(B185,'Fixture List Individual Files'!$B$14:$D$63,2,FALSE))</f>
        <v/>
      </c>
      <c r="D185" s="84"/>
      <c r="E185" s="85" t="str">
        <f>IF(B185="","",VLOOKUP(B185,'Fixture List Individual Files'!$B$14:$D$63,3,FALSE))</f>
        <v/>
      </c>
      <c r="F185" s="85" t="str">
        <f t="shared" ref="F185:F219" si="9">IF(E185="","",D185*E185)</f>
        <v/>
      </c>
      <c r="J185" s="82"/>
      <c r="K185" s="83" t="str">
        <f>IF(J185="","",VLOOKUP(J185,'Fixture List Individual Files'!$B$14:$D$63,2,FALSE))</f>
        <v/>
      </c>
      <c r="L185" s="84"/>
      <c r="M185" s="85" t="str">
        <f>IF(J185="","",VLOOKUP(J185,'Fixture List Individual Files'!$B$14:$D$63,3,FALSE))</f>
        <v/>
      </c>
      <c r="N185" s="85" t="str">
        <f t="shared" ref="N185:N219" si="10">IF(M185="","",L185*M185)</f>
        <v/>
      </c>
    </row>
    <row r="186" spans="2:15">
      <c r="B186" s="82"/>
      <c r="C186" s="83" t="str">
        <f>IF(B186="","",VLOOKUP(B186,'Fixture List Individual Files'!$B$14:$D$63,2,FALSE))</f>
        <v/>
      </c>
      <c r="D186" s="84"/>
      <c r="E186" s="85" t="str">
        <f>IF(B186="","",VLOOKUP(B186,'Fixture List Individual Files'!$B$14:$D$63,3,FALSE))</f>
        <v/>
      </c>
      <c r="F186" s="85" t="str">
        <f t="shared" si="9"/>
        <v/>
      </c>
      <c r="J186" s="82"/>
      <c r="K186" s="83" t="str">
        <f>IF(J186="","",VLOOKUP(J186,'Fixture List Individual Files'!$B$14:$D$63,2,FALSE))</f>
        <v/>
      </c>
      <c r="L186" s="84"/>
      <c r="M186" s="85" t="str">
        <f>IF(J186="","",VLOOKUP(J186,'Fixture List Individual Files'!$B$14:$D$63,3,FALSE))</f>
        <v/>
      </c>
      <c r="N186" s="85" t="str">
        <f t="shared" si="10"/>
        <v/>
      </c>
    </row>
    <row r="187" spans="2:15">
      <c r="B187" s="82"/>
      <c r="C187" s="83" t="str">
        <f>IF(B187="","",VLOOKUP(B187,'Fixture List Individual Files'!$B$14:$D$63,2,FALSE))</f>
        <v/>
      </c>
      <c r="D187" s="84"/>
      <c r="E187" s="85" t="str">
        <f>IF(B187="","",VLOOKUP(B187,'Fixture List Individual Files'!$B$14:$D$63,3,FALSE))</f>
        <v/>
      </c>
      <c r="F187" s="85" t="str">
        <f t="shared" si="9"/>
        <v/>
      </c>
      <c r="J187" s="82"/>
      <c r="K187" s="83" t="str">
        <f>IF(J187="","",VLOOKUP(J187,'Fixture List Individual Files'!$B$14:$D$63,2,FALSE))</f>
        <v/>
      </c>
      <c r="L187" s="84"/>
      <c r="M187" s="85" t="str">
        <f>IF(J187="","",VLOOKUP(J187,'Fixture List Individual Files'!$B$14:$D$63,3,FALSE))</f>
        <v/>
      </c>
      <c r="N187" s="85" t="str">
        <f t="shared" si="10"/>
        <v/>
      </c>
    </row>
    <row r="188" spans="2:15">
      <c r="B188" s="82"/>
      <c r="C188" s="83" t="str">
        <f>IF(B188="","",VLOOKUP(B188,'Fixture List Individual Files'!$B$14:$D$63,2,FALSE))</f>
        <v/>
      </c>
      <c r="D188" s="84"/>
      <c r="E188" s="85" t="str">
        <f>IF(B188="","",VLOOKUP(B188,'Fixture List Individual Files'!$B$14:$D$63,3,FALSE))</f>
        <v/>
      </c>
      <c r="F188" s="85" t="str">
        <f t="shared" si="9"/>
        <v/>
      </c>
      <c r="J188" s="82"/>
      <c r="K188" s="83" t="str">
        <f>IF(J188="","",VLOOKUP(J188,'Fixture List Individual Files'!$B$14:$D$63,2,FALSE))</f>
        <v/>
      </c>
      <c r="L188" s="84"/>
      <c r="M188" s="85" t="str">
        <f>IF(J188="","",VLOOKUP(J188,'Fixture List Individual Files'!$B$14:$D$63,3,FALSE))</f>
        <v/>
      </c>
      <c r="N188" s="85" t="str">
        <f t="shared" si="10"/>
        <v/>
      </c>
    </row>
    <row r="189" spans="2:15">
      <c r="B189" s="82"/>
      <c r="C189" s="83" t="str">
        <f>IF(B189="","",VLOOKUP(B189,'Fixture List Individual Files'!$B$14:$D$63,2,FALSE))</f>
        <v/>
      </c>
      <c r="D189" s="84"/>
      <c r="E189" s="85" t="str">
        <f>IF(B189="","",VLOOKUP(B189,'Fixture List Individual Files'!$B$14:$D$63,3,FALSE))</f>
        <v/>
      </c>
      <c r="F189" s="85" t="str">
        <f t="shared" si="9"/>
        <v/>
      </c>
      <c r="J189" s="82"/>
      <c r="K189" s="83" t="str">
        <f>IF(J189="","",VLOOKUP(J189,'Fixture List Individual Files'!$B$14:$D$63,2,FALSE))</f>
        <v/>
      </c>
      <c r="L189" s="84"/>
      <c r="M189" s="85" t="str">
        <f>IF(J189="","",VLOOKUP(J189,'Fixture List Individual Files'!$B$14:$D$63,3,FALSE))</f>
        <v/>
      </c>
      <c r="N189" s="85" t="str">
        <f t="shared" si="10"/>
        <v/>
      </c>
    </row>
    <row r="190" spans="2:15">
      <c r="B190" s="82"/>
      <c r="C190" s="83" t="str">
        <f>IF(B190="","",VLOOKUP(B190,'Fixture List Individual Files'!$B$14:$D$63,2,FALSE))</f>
        <v/>
      </c>
      <c r="D190" s="84"/>
      <c r="E190" s="85" t="str">
        <f>IF(B190="","",VLOOKUP(B190,'Fixture List Individual Files'!$B$14:$D$63,3,FALSE))</f>
        <v/>
      </c>
      <c r="F190" s="85" t="str">
        <f t="shared" si="9"/>
        <v/>
      </c>
      <c r="J190" s="82"/>
      <c r="K190" s="83" t="str">
        <f>IF(J190="","",VLOOKUP(J190,'Fixture List Individual Files'!$B$14:$D$63,2,FALSE))</f>
        <v/>
      </c>
      <c r="L190" s="84"/>
      <c r="M190" s="85" t="str">
        <f>IF(J190="","",VLOOKUP(J190,'Fixture List Individual Files'!$B$14:$D$63,3,FALSE))</f>
        <v/>
      </c>
      <c r="N190" s="85" t="str">
        <f t="shared" si="10"/>
        <v/>
      </c>
    </row>
    <row r="191" spans="2:15">
      <c r="B191" s="82"/>
      <c r="C191" s="83" t="str">
        <f>IF(B191="","",VLOOKUP(B191,'Fixture List Individual Files'!$B$14:$D$63,2,FALSE))</f>
        <v/>
      </c>
      <c r="D191" s="84"/>
      <c r="E191" s="85" t="str">
        <f>IF(B191="","",VLOOKUP(B191,'Fixture List Individual Files'!$B$14:$D$63,3,FALSE))</f>
        <v/>
      </c>
      <c r="F191" s="85" t="str">
        <f t="shared" si="9"/>
        <v/>
      </c>
      <c r="J191" s="82"/>
      <c r="K191" s="83" t="str">
        <f>IF(J191="","",VLOOKUP(J191,'Fixture List Individual Files'!$B$14:$D$63,2,FALSE))</f>
        <v/>
      </c>
      <c r="L191" s="84"/>
      <c r="M191" s="85" t="str">
        <f>IF(J191="","",VLOOKUP(J191,'Fixture List Individual Files'!$B$14:$D$63,3,FALSE))</f>
        <v/>
      </c>
      <c r="N191" s="85" t="str">
        <f t="shared" si="10"/>
        <v/>
      </c>
    </row>
    <row r="192" spans="2:15">
      <c r="B192" s="82"/>
      <c r="C192" s="83" t="str">
        <f>IF(B192="","",VLOOKUP(B192,'Fixture List Individual Files'!$B$14:$D$63,2,FALSE))</f>
        <v/>
      </c>
      <c r="D192" s="84"/>
      <c r="E192" s="85" t="str">
        <f>IF(B192="","",VLOOKUP(B192,'Fixture List Individual Files'!$B$14:$D$63,3,FALSE))</f>
        <v/>
      </c>
      <c r="F192" s="85" t="str">
        <f t="shared" si="9"/>
        <v/>
      </c>
      <c r="J192" s="82"/>
      <c r="K192" s="83" t="str">
        <f>IF(J192="","",VLOOKUP(J192,'Fixture List Individual Files'!$B$14:$D$63,2,FALSE))</f>
        <v/>
      </c>
      <c r="L192" s="84"/>
      <c r="M192" s="85" t="str">
        <f>IF(J192="","",VLOOKUP(J192,'Fixture List Individual Files'!$B$14:$D$63,3,FALSE))</f>
        <v/>
      </c>
      <c r="N192" s="85" t="str">
        <f t="shared" si="10"/>
        <v/>
      </c>
    </row>
    <row r="193" spans="2:14">
      <c r="B193" s="82"/>
      <c r="C193" s="83" t="str">
        <f>IF(B193="","",VLOOKUP(B193,'Fixture List Individual Files'!$B$14:$D$63,2,FALSE))</f>
        <v/>
      </c>
      <c r="D193" s="84"/>
      <c r="E193" s="85" t="str">
        <f>IF(B193="","",VLOOKUP(B193,'Fixture List Individual Files'!$B$14:$D$63,3,FALSE))</f>
        <v/>
      </c>
      <c r="F193" s="85" t="str">
        <f t="shared" si="9"/>
        <v/>
      </c>
      <c r="J193" s="82"/>
      <c r="K193" s="83" t="str">
        <f>IF(J193="","",VLOOKUP(J193,'Fixture List Individual Files'!$B$14:$D$63,2,FALSE))</f>
        <v/>
      </c>
      <c r="L193" s="84"/>
      <c r="M193" s="85" t="str">
        <f>IF(J193="","",VLOOKUP(J193,'Fixture List Individual Files'!$B$14:$D$63,3,FALSE))</f>
        <v/>
      </c>
      <c r="N193" s="85" t="str">
        <f t="shared" si="10"/>
        <v/>
      </c>
    </row>
    <row r="194" spans="2:14">
      <c r="B194" s="82"/>
      <c r="C194" s="83" t="str">
        <f>IF(B194="","",VLOOKUP(B194,'Fixture List Individual Files'!$B$14:$D$63,2,FALSE))</f>
        <v/>
      </c>
      <c r="D194" s="84"/>
      <c r="E194" s="85" t="str">
        <f>IF(B194="","",VLOOKUP(B194,'Fixture List Individual Files'!$B$14:$D$63,3,FALSE))</f>
        <v/>
      </c>
      <c r="F194" s="85" t="str">
        <f t="shared" si="9"/>
        <v/>
      </c>
      <c r="J194" s="82"/>
      <c r="K194" s="83" t="str">
        <f>IF(J194="","",VLOOKUP(J194,'Fixture List Individual Files'!$B$14:$D$63,2,FALSE))</f>
        <v/>
      </c>
      <c r="L194" s="84"/>
      <c r="M194" s="85" t="str">
        <f>IF(J194="","",VLOOKUP(J194,'Fixture List Individual Files'!$B$14:$D$63,3,FALSE))</f>
        <v/>
      </c>
      <c r="N194" s="85" t="str">
        <f t="shared" si="10"/>
        <v/>
      </c>
    </row>
    <row r="195" spans="2:14">
      <c r="B195" s="82"/>
      <c r="C195" s="83" t="str">
        <f>IF(B195="","",VLOOKUP(B195,'Fixture List Individual Files'!$B$14:$D$63,2,FALSE))</f>
        <v/>
      </c>
      <c r="D195" s="84"/>
      <c r="E195" s="85" t="str">
        <f>IF(B195="","",VLOOKUP(B195,'Fixture List Individual Files'!$B$14:$D$63,3,FALSE))</f>
        <v/>
      </c>
      <c r="F195" s="85" t="str">
        <f t="shared" si="9"/>
        <v/>
      </c>
      <c r="J195" s="82"/>
      <c r="K195" s="83" t="str">
        <f>IF(J195="","",VLOOKUP(J195,'Fixture List Individual Files'!$B$14:$D$63,2,FALSE))</f>
        <v/>
      </c>
      <c r="L195" s="84"/>
      <c r="M195" s="85" t="str">
        <f>IF(J195="","",VLOOKUP(J195,'Fixture List Individual Files'!$B$14:$D$63,3,FALSE))</f>
        <v/>
      </c>
      <c r="N195" s="85" t="str">
        <f t="shared" si="10"/>
        <v/>
      </c>
    </row>
    <row r="196" spans="2:14">
      <c r="B196" s="82"/>
      <c r="C196" s="83" t="str">
        <f>IF(B196="","",VLOOKUP(B196,'Fixture List Individual Files'!$B$14:$D$63,2,FALSE))</f>
        <v/>
      </c>
      <c r="D196" s="84"/>
      <c r="E196" s="85" t="str">
        <f>IF(B196="","",VLOOKUP(B196,'Fixture List Individual Files'!$B$14:$D$63,3,FALSE))</f>
        <v/>
      </c>
      <c r="F196" s="85" t="str">
        <f t="shared" si="9"/>
        <v/>
      </c>
      <c r="J196" s="82"/>
      <c r="K196" s="83" t="str">
        <f>IF(J196="","",VLOOKUP(J196,'Fixture List Individual Files'!$B$14:$D$63,2,FALSE))</f>
        <v/>
      </c>
      <c r="L196" s="84"/>
      <c r="M196" s="85" t="str">
        <f>IF(J196="","",VLOOKUP(J196,'Fixture List Individual Files'!$B$14:$D$63,3,FALSE))</f>
        <v/>
      </c>
      <c r="N196" s="85" t="str">
        <f t="shared" si="10"/>
        <v/>
      </c>
    </row>
    <row r="197" spans="2:14">
      <c r="B197" s="82"/>
      <c r="C197" s="83" t="str">
        <f>IF(B197="","",VLOOKUP(B197,'Fixture List Individual Files'!$B$14:$D$63,2,FALSE))</f>
        <v/>
      </c>
      <c r="D197" s="84"/>
      <c r="E197" s="85" t="str">
        <f>IF(B197="","",VLOOKUP(B197,'Fixture List Individual Files'!$B$14:$D$63,3,FALSE))</f>
        <v/>
      </c>
      <c r="F197" s="85" t="str">
        <f t="shared" si="9"/>
        <v/>
      </c>
      <c r="J197" s="82"/>
      <c r="K197" s="83" t="str">
        <f>IF(J197="","",VLOOKUP(J197,'Fixture List Individual Files'!$B$14:$D$63,2,FALSE))</f>
        <v/>
      </c>
      <c r="L197" s="84"/>
      <c r="M197" s="85" t="str">
        <f>IF(J197="","",VLOOKUP(J197,'Fixture List Individual Files'!$B$14:$D$63,3,FALSE))</f>
        <v/>
      </c>
      <c r="N197" s="85" t="str">
        <f t="shared" si="10"/>
        <v/>
      </c>
    </row>
    <row r="198" spans="2:14">
      <c r="B198" s="82"/>
      <c r="C198" s="83" t="str">
        <f>IF(B198="","",VLOOKUP(B198,'Fixture List Individual Files'!$B$14:$D$63,2,FALSE))</f>
        <v/>
      </c>
      <c r="D198" s="84"/>
      <c r="E198" s="85" t="str">
        <f>IF(B198="","",VLOOKUP(B198,'Fixture List Individual Files'!$B$14:$D$63,3,FALSE))</f>
        <v/>
      </c>
      <c r="F198" s="85" t="str">
        <f t="shared" si="9"/>
        <v/>
      </c>
      <c r="J198" s="82"/>
      <c r="K198" s="83" t="str">
        <f>IF(J198="","",VLOOKUP(J198,'Fixture List Individual Files'!$B$14:$D$63,2,FALSE))</f>
        <v/>
      </c>
      <c r="L198" s="84"/>
      <c r="M198" s="85" t="str">
        <f>IF(J198="","",VLOOKUP(J198,'Fixture List Individual Files'!$B$14:$D$63,3,FALSE))</f>
        <v/>
      </c>
      <c r="N198" s="85" t="str">
        <f t="shared" si="10"/>
        <v/>
      </c>
    </row>
    <row r="199" spans="2:14">
      <c r="B199" s="82"/>
      <c r="C199" s="83" t="str">
        <f>IF(B199="","",VLOOKUP(B199,'Fixture List Individual Files'!$B$14:$D$63,2,FALSE))</f>
        <v/>
      </c>
      <c r="D199" s="84"/>
      <c r="E199" s="85" t="str">
        <f>IF(B199="","",VLOOKUP(B199,'Fixture List Individual Files'!$B$14:$D$63,3,FALSE))</f>
        <v/>
      </c>
      <c r="F199" s="85" t="str">
        <f t="shared" si="9"/>
        <v/>
      </c>
      <c r="J199" s="82"/>
      <c r="K199" s="83" t="str">
        <f>IF(J199="","",VLOOKUP(J199,'Fixture List Individual Files'!$B$14:$D$63,2,FALSE))</f>
        <v/>
      </c>
      <c r="L199" s="84"/>
      <c r="M199" s="85" t="str">
        <f>IF(J199="","",VLOOKUP(J199,'Fixture List Individual Files'!$B$14:$D$63,3,FALSE))</f>
        <v/>
      </c>
      <c r="N199" s="85" t="str">
        <f t="shared" si="10"/>
        <v/>
      </c>
    </row>
    <row r="200" spans="2:14">
      <c r="B200" s="82"/>
      <c r="C200" s="83" t="str">
        <f>IF(B200="","",VLOOKUP(B200,'Fixture List Individual Files'!$B$14:$D$63,2,FALSE))</f>
        <v/>
      </c>
      <c r="D200" s="84"/>
      <c r="E200" s="85" t="str">
        <f>IF(B200="","",VLOOKUP(B200,'Fixture List Individual Files'!$B$14:$D$63,3,FALSE))</f>
        <v/>
      </c>
      <c r="F200" s="85" t="str">
        <f t="shared" si="9"/>
        <v/>
      </c>
      <c r="J200" s="82"/>
      <c r="K200" s="83" t="str">
        <f>IF(J200="","",VLOOKUP(J200,'Fixture List Individual Files'!$B$14:$D$63,2,FALSE))</f>
        <v/>
      </c>
      <c r="L200" s="84"/>
      <c r="M200" s="85" t="str">
        <f>IF(J200="","",VLOOKUP(J200,'Fixture List Individual Files'!$B$14:$D$63,3,FALSE))</f>
        <v/>
      </c>
      <c r="N200" s="85" t="str">
        <f t="shared" si="10"/>
        <v/>
      </c>
    </row>
    <row r="201" spans="2:14">
      <c r="B201" s="82"/>
      <c r="C201" s="83" t="str">
        <f>IF(B201="","",VLOOKUP(B201,'Fixture List Individual Files'!$B$14:$D$63,2,FALSE))</f>
        <v/>
      </c>
      <c r="D201" s="84"/>
      <c r="E201" s="85" t="str">
        <f>IF(B201="","",VLOOKUP(B201,'Fixture List Individual Files'!$B$14:$D$63,3,FALSE))</f>
        <v/>
      </c>
      <c r="F201" s="85" t="str">
        <f t="shared" si="9"/>
        <v/>
      </c>
      <c r="J201" s="82"/>
      <c r="K201" s="83" t="str">
        <f>IF(J201="","",VLOOKUP(J201,'Fixture List Individual Files'!$B$14:$D$63,2,FALSE))</f>
        <v/>
      </c>
      <c r="L201" s="84"/>
      <c r="M201" s="85" t="str">
        <f>IF(J201="","",VLOOKUP(J201,'Fixture List Individual Files'!$B$14:$D$63,3,FALSE))</f>
        <v/>
      </c>
      <c r="N201" s="85" t="str">
        <f t="shared" si="10"/>
        <v/>
      </c>
    </row>
    <row r="202" spans="2:14">
      <c r="B202" s="82"/>
      <c r="C202" s="83" t="str">
        <f>IF(B202="","",VLOOKUP(B202,'Fixture List Individual Files'!$B$14:$D$63,2,FALSE))</f>
        <v/>
      </c>
      <c r="D202" s="84"/>
      <c r="E202" s="85" t="str">
        <f>IF(B202="","",VLOOKUP(B202,'Fixture List Individual Files'!$B$14:$D$63,3,FALSE))</f>
        <v/>
      </c>
      <c r="F202" s="85" t="str">
        <f t="shared" si="9"/>
        <v/>
      </c>
      <c r="J202" s="82"/>
      <c r="K202" s="83" t="str">
        <f>IF(J202="","",VLOOKUP(J202,'Fixture List Individual Files'!$B$14:$D$63,2,FALSE))</f>
        <v/>
      </c>
      <c r="L202" s="84"/>
      <c r="M202" s="85" t="str">
        <f>IF(J202="","",VLOOKUP(J202,'Fixture List Individual Files'!$B$14:$D$63,3,FALSE))</f>
        <v/>
      </c>
      <c r="N202" s="85" t="str">
        <f t="shared" si="10"/>
        <v/>
      </c>
    </row>
    <row r="203" spans="2:14">
      <c r="B203" s="82"/>
      <c r="C203" s="83" t="str">
        <f>IF(B203="","",VLOOKUP(B203,'Fixture List Individual Files'!$B$14:$D$63,2,FALSE))</f>
        <v/>
      </c>
      <c r="D203" s="84"/>
      <c r="E203" s="85" t="str">
        <f>IF(B203="","",VLOOKUP(B203,'Fixture List Individual Files'!$B$14:$D$63,3,FALSE))</f>
        <v/>
      </c>
      <c r="F203" s="85" t="str">
        <f t="shared" si="9"/>
        <v/>
      </c>
      <c r="J203" s="82"/>
      <c r="K203" s="83" t="str">
        <f>IF(J203="","",VLOOKUP(J203,'Fixture List Individual Files'!$B$14:$D$63,2,FALSE))</f>
        <v/>
      </c>
      <c r="L203" s="84"/>
      <c r="M203" s="85" t="str">
        <f>IF(J203="","",VLOOKUP(J203,'Fixture List Individual Files'!$B$14:$D$63,3,FALSE))</f>
        <v/>
      </c>
      <c r="N203" s="85" t="str">
        <f t="shared" si="10"/>
        <v/>
      </c>
    </row>
    <row r="204" spans="2:14">
      <c r="B204" s="82"/>
      <c r="C204" s="83" t="str">
        <f>IF(B204="","",VLOOKUP(B204,'Fixture List Individual Files'!$B$14:$D$63,2,FALSE))</f>
        <v/>
      </c>
      <c r="D204" s="84"/>
      <c r="E204" s="85" t="str">
        <f>IF(B204="","",VLOOKUP(B204,'Fixture List Individual Files'!$B$14:$D$63,3,FALSE))</f>
        <v/>
      </c>
      <c r="F204" s="85" t="str">
        <f t="shared" si="9"/>
        <v/>
      </c>
      <c r="J204" s="82"/>
      <c r="K204" s="83" t="str">
        <f>IF(J204="","",VLOOKUP(J204,'Fixture List Individual Files'!$B$14:$D$63,2,FALSE))</f>
        <v/>
      </c>
      <c r="L204" s="84"/>
      <c r="M204" s="85" t="str">
        <f>IF(J204="","",VLOOKUP(J204,'Fixture List Individual Files'!$B$14:$D$63,3,FALSE))</f>
        <v/>
      </c>
      <c r="N204" s="85" t="str">
        <f t="shared" si="10"/>
        <v/>
      </c>
    </row>
    <row r="205" spans="2:14">
      <c r="B205" s="82"/>
      <c r="C205" s="83" t="str">
        <f>IF(B205="","",VLOOKUP(B205,'Fixture List Individual Files'!$B$14:$D$63,2,FALSE))</f>
        <v/>
      </c>
      <c r="D205" s="84"/>
      <c r="E205" s="85" t="str">
        <f>IF(B205="","",VLOOKUP(B205,'Fixture List Individual Files'!$B$14:$D$63,3,FALSE))</f>
        <v/>
      </c>
      <c r="F205" s="85" t="str">
        <f t="shared" si="9"/>
        <v/>
      </c>
      <c r="J205" s="82"/>
      <c r="K205" s="83" t="str">
        <f>IF(J205="","",VLOOKUP(J205,'Fixture List Individual Files'!$B$14:$D$63,2,FALSE))</f>
        <v/>
      </c>
      <c r="L205" s="84"/>
      <c r="M205" s="85" t="str">
        <f>IF(J205="","",VLOOKUP(J205,'Fixture List Individual Files'!$B$14:$D$63,3,FALSE))</f>
        <v/>
      </c>
      <c r="N205" s="85" t="str">
        <f t="shared" si="10"/>
        <v/>
      </c>
    </row>
    <row r="206" spans="2:14">
      <c r="B206" s="82"/>
      <c r="C206" s="83" t="str">
        <f>IF(B206="","",VLOOKUP(B206,'Fixture List Individual Files'!$B$14:$D$63,2,FALSE))</f>
        <v/>
      </c>
      <c r="D206" s="84"/>
      <c r="E206" s="85" t="str">
        <f>IF(B206="","",VLOOKUP(B206,'Fixture List Individual Files'!$B$14:$D$63,3,FALSE))</f>
        <v/>
      </c>
      <c r="F206" s="85" t="str">
        <f t="shared" si="9"/>
        <v/>
      </c>
      <c r="J206" s="82"/>
      <c r="K206" s="83" t="str">
        <f>IF(J206="","",VLOOKUP(J206,'Fixture List Individual Files'!$B$14:$D$63,2,FALSE))</f>
        <v/>
      </c>
      <c r="L206" s="84"/>
      <c r="M206" s="85" t="str">
        <f>IF(J206="","",VLOOKUP(J206,'Fixture List Individual Files'!$B$14:$D$63,3,FALSE))</f>
        <v/>
      </c>
      <c r="N206" s="85" t="str">
        <f t="shared" si="10"/>
        <v/>
      </c>
    </row>
    <row r="207" spans="2:14">
      <c r="B207" s="82"/>
      <c r="C207" s="83" t="str">
        <f>IF(B207="","",VLOOKUP(B207,'Fixture List Individual Files'!$B$14:$D$63,2,FALSE))</f>
        <v/>
      </c>
      <c r="D207" s="84"/>
      <c r="E207" s="85" t="str">
        <f>IF(B207="","",VLOOKUP(B207,'Fixture List Individual Files'!$B$14:$D$63,3,FALSE))</f>
        <v/>
      </c>
      <c r="F207" s="85" t="str">
        <f t="shared" si="9"/>
        <v/>
      </c>
      <c r="J207" s="82"/>
      <c r="K207" s="83" t="str">
        <f>IF(J207="","",VLOOKUP(J207,'Fixture List Individual Files'!$B$14:$D$63,2,FALSE))</f>
        <v/>
      </c>
      <c r="L207" s="84"/>
      <c r="M207" s="85" t="str">
        <f>IF(J207="","",VLOOKUP(J207,'Fixture List Individual Files'!$B$14:$D$63,3,FALSE))</f>
        <v/>
      </c>
      <c r="N207" s="85" t="str">
        <f t="shared" si="10"/>
        <v/>
      </c>
    </row>
    <row r="208" spans="2:14">
      <c r="B208" s="82"/>
      <c r="C208" s="83" t="str">
        <f>IF(B208="","",VLOOKUP(B208,'Fixture List Individual Files'!$B$14:$D$63,2,FALSE))</f>
        <v/>
      </c>
      <c r="D208" s="84"/>
      <c r="E208" s="85" t="str">
        <f>IF(B208="","",VLOOKUP(B208,'Fixture List Individual Files'!$B$14:$D$63,3,FALSE))</f>
        <v/>
      </c>
      <c r="F208" s="85" t="str">
        <f t="shared" si="9"/>
        <v/>
      </c>
      <c r="J208" s="82"/>
      <c r="K208" s="83" t="str">
        <f>IF(J208="","",VLOOKUP(J208,'Fixture List Individual Files'!$B$14:$D$63,2,FALSE))</f>
        <v/>
      </c>
      <c r="L208" s="84"/>
      <c r="M208" s="85" t="str">
        <f>IF(J208="","",VLOOKUP(J208,'Fixture List Individual Files'!$B$14:$D$63,3,FALSE))</f>
        <v/>
      </c>
      <c r="N208" s="85" t="str">
        <f t="shared" si="10"/>
        <v/>
      </c>
    </row>
    <row r="209" spans="2:15">
      <c r="B209" s="82"/>
      <c r="C209" s="83" t="str">
        <f>IF(B209="","",VLOOKUP(B209,'Fixture List Individual Files'!$B$14:$D$63,2,FALSE))</f>
        <v/>
      </c>
      <c r="D209" s="84"/>
      <c r="E209" s="85" t="str">
        <f>IF(B209="","",VLOOKUP(B209,'Fixture List Individual Files'!$B$14:$D$63,3,FALSE))</f>
        <v/>
      </c>
      <c r="F209" s="85" t="str">
        <f t="shared" si="9"/>
        <v/>
      </c>
      <c r="J209" s="82"/>
      <c r="K209" s="83" t="str">
        <f>IF(J209="","",VLOOKUP(J209,'Fixture List Individual Files'!$B$14:$D$63,2,FALSE))</f>
        <v/>
      </c>
      <c r="L209" s="84"/>
      <c r="M209" s="85" t="str">
        <f>IF(J209="","",VLOOKUP(J209,'Fixture List Individual Files'!$B$14:$D$63,3,FALSE))</f>
        <v/>
      </c>
      <c r="N209" s="85" t="str">
        <f t="shared" si="10"/>
        <v/>
      </c>
    </row>
    <row r="210" spans="2:15">
      <c r="B210" s="82"/>
      <c r="C210" s="83" t="str">
        <f>IF(B210="","",VLOOKUP(B210,'Fixture List Individual Files'!$B$14:$D$63,2,FALSE))</f>
        <v/>
      </c>
      <c r="D210" s="84"/>
      <c r="E210" s="85" t="str">
        <f>IF(B210="","",VLOOKUP(B210,'Fixture List Individual Files'!$B$14:$D$63,3,FALSE))</f>
        <v/>
      </c>
      <c r="F210" s="85" t="str">
        <f t="shared" si="9"/>
        <v/>
      </c>
      <c r="J210" s="82"/>
      <c r="K210" s="83" t="str">
        <f>IF(J210="","",VLOOKUP(J210,'Fixture List Individual Files'!$B$14:$D$63,2,FALSE))</f>
        <v/>
      </c>
      <c r="L210" s="84"/>
      <c r="M210" s="85" t="str">
        <f>IF(J210="","",VLOOKUP(J210,'Fixture List Individual Files'!$B$14:$D$63,3,FALSE))</f>
        <v/>
      </c>
      <c r="N210" s="85" t="str">
        <f t="shared" si="10"/>
        <v/>
      </c>
    </row>
    <row r="211" spans="2:15">
      <c r="B211" s="82"/>
      <c r="C211" s="83" t="str">
        <f>IF(B211="","",VLOOKUP(B211,'Fixture List Individual Files'!$B$14:$D$63,2,FALSE))</f>
        <v/>
      </c>
      <c r="D211" s="84"/>
      <c r="E211" s="85" t="str">
        <f>IF(B211="","",VLOOKUP(B211,'Fixture List Individual Files'!$B$14:$D$63,3,FALSE))</f>
        <v/>
      </c>
      <c r="F211" s="85" t="str">
        <f t="shared" si="9"/>
        <v/>
      </c>
      <c r="J211" s="82"/>
      <c r="K211" s="83" t="str">
        <f>IF(J211="","",VLOOKUP(J211,'Fixture List Individual Files'!$B$14:$D$63,2,FALSE))</f>
        <v/>
      </c>
      <c r="L211" s="84"/>
      <c r="M211" s="85" t="str">
        <f>IF(J211="","",VLOOKUP(J211,'Fixture List Individual Files'!$B$14:$D$63,3,FALSE))</f>
        <v/>
      </c>
      <c r="N211" s="85" t="str">
        <f t="shared" si="10"/>
        <v/>
      </c>
    </row>
    <row r="212" spans="2:15">
      <c r="B212" s="82"/>
      <c r="C212" s="83" t="str">
        <f>IF(B212="","",VLOOKUP(B212,'Fixture List Individual Files'!$B$14:$D$63,2,FALSE))</f>
        <v/>
      </c>
      <c r="D212" s="84"/>
      <c r="E212" s="85" t="str">
        <f>IF(B212="","",VLOOKUP(B212,'Fixture List Individual Files'!$B$14:$D$63,3,FALSE))</f>
        <v/>
      </c>
      <c r="F212" s="85" t="str">
        <f t="shared" si="9"/>
        <v/>
      </c>
      <c r="J212" s="82"/>
      <c r="K212" s="83" t="str">
        <f>IF(J212="","",VLOOKUP(J212,'Fixture List Individual Files'!$B$14:$D$63,2,FALSE))</f>
        <v/>
      </c>
      <c r="L212" s="84"/>
      <c r="M212" s="85" t="str">
        <f>IF(J212="","",VLOOKUP(J212,'Fixture List Individual Files'!$B$14:$D$63,3,FALSE))</f>
        <v/>
      </c>
      <c r="N212" s="85" t="str">
        <f t="shared" si="10"/>
        <v/>
      </c>
    </row>
    <row r="213" spans="2:15">
      <c r="B213" s="82"/>
      <c r="C213" s="83" t="str">
        <f>IF(B213="","",VLOOKUP(B213,'Fixture List Individual Files'!$B$14:$D$63,2,FALSE))</f>
        <v/>
      </c>
      <c r="D213" s="84"/>
      <c r="E213" s="85" t="str">
        <f>IF(B213="","",VLOOKUP(B213,'Fixture List Individual Files'!$B$14:$D$63,3,FALSE))</f>
        <v/>
      </c>
      <c r="F213" s="85" t="str">
        <f t="shared" si="9"/>
        <v/>
      </c>
      <c r="J213" s="82"/>
      <c r="K213" s="83" t="str">
        <f>IF(J213="","",VLOOKUP(J213,'Fixture List Individual Files'!$B$14:$D$63,2,FALSE))</f>
        <v/>
      </c>
      <c r="L213" s="84"/>
      <c r="M213" s="85" t="str">
        <f>IF(J213="","",VLOOKUP(J213,'Fixture List Individual Files'!$B$14:$D$63,3,FALSE))</f>
        <v/>
      </c>
      <c r="N213" s="85" t="str">
        <f t="shared" si="10"/>
        <v/>
      </c>
    </row>
    <row r="214" spans="2:15">
      <c r="B214" s="82"/>
      <c r="C214" s="83" t="str">
        <f>IF(B214="","",VLOOKUP(B214,'Fixture List Individual Files'!$B$14:$D$63,2,FALSE))</f>
        <v/>
      </c>
      <c r="D214" s="84"/>
      <c r="E214" s="85" t="str">
        <f>IF(B214="","",VLOOKUP(B214,'Fixture List Individual Files'!$B$14:$D$63,3,FALSE))</f>
        <v/>
      </c>
      <c r="F214" s="85" t="str">
        <f t="shared" si="9"/>
        <v/>
      </c>
      <c r="J214" s="82"/>
      <c r="K214" s="83" t="str">
        <f>IF(J214="","",VLOOKUP(J214,'Fixture List Individual Files'!$B$14:$D$63,2,FALSE))</f>
        <v/>
      </c>
      <c r="L214" s="84"/>
      <c r="M214" s="85" t="str">
        <f>IF(J214="","",VLOOKUP(J214,'Fixture List Individual Files'!$B$14:$D$63,3,FALSE))</f>
        <v/>
      </c>
      <c r="N214" s="85" t="str">
        <f t="shared" si="10"/>
        <v/>
      </c>
    </row>
    <row r="215" spans="2:15">
      <c r="B215" s="82"/>
      <c r="C215" s="83" t="str">
        <f>IF(B215="","",VLOOKUP(B215,'Fixture List Individual Files'!$B$14:$D$63,2,FALSE))</f>
        <v/>
      </c>
      <c r="D215" s="84"/>
      <c r="E215" s="85" t="str">
        <f>IF(B215="","",VLOOKUP(B215,'Fixture List Individual Files'!$B$14:$D$63,3,FALSE))</f>
        <v/>
      </c>
      <c r="F215" s="85" t="str">
        <f t="shared" si="9"/>
        <v/>
      </c>
      <c r="J215" s="82"/>
      <c r="K215" s="83" t="str">
        <f>IF(J215="","",VLOOKUP(J215,'Fixture List Individual Files'!$B$14:$D$63,2,FALSE))</f>
        <v/>
      </c>
      <c r="L215" s="84"/>
      <c r="M215" s="85" t="str">
        <f>IF(J215="","",VLOOKUP(J215,'Fixture List Individual Files'!$B$14:$D$63,3,FALSE))</f>
        <v/>
      </c>
      <c r="N215" s="85" t="str">
        <f t="shared" si="10"/>
        <v/>
      </c>
    </row>
    <row r="216" spans="2:15">
      <c r="B216" s="82"/>
      <c r="C216" s="83" t="str">
        <f>IF(B216="","",VLOOKUP(B216,'Fixture List Individual Files'!$B$14:$D$63,2,FALSE))</f>
        <v/>
      </c>
      <c r="D216" s="84"/>
      <c r="E216" s="85" t="str">
        <f>IF(B216="","",VLOOKUP(B216,'Fixture List Individual Files'!$B$14:$D$63,3,FALSE))</f>
        <v/>
      </c>
      <c r="F216" s="85" t="str">
        <f t="shared" si="9"/>
        <v/>
      </c>
      <c r="J216" s="82"/>
      <c r="K216" s="83" t="str">
        <f>IF(J216="","",VLOOKUP(J216,'Fixture List Individual Files'!$B$14:$D$63,2,FALSE))</f>
        <v/>
      </c>
      <c r="L216" s="84"/>
      <c r="M216" s="85" t="str">
        <f>IF(J216="","",VLOOKUP(J216,'Fixture List Individual Files'!$B$14:$D$63,3,FALSE))</f>
        <v/>
      </c>
      <c r="N216" s="85" t="str">
        <f t="shared" si="10"/>
        <v/>
      </c>
    </row>
    <row r="217" spans="2:15">
      <c r="B217" s="82"/>
      <c r="C217" s="83" t="str">
        <f>IF(B217="","",VLOOKUP(B217,'Fixture List Individual Files'!$B$14:$D$63,2,FALSE))</f>
        <v/>
      </c>
      <c r="D217" s="86"/>
      <c r="E217" s="85" t="str">
        <f>IF(B217="","",VLOOKUP(B217,'Fixture List Individual Files'!$B$14:$D$63,3,FALSE))</f>
        <v/>
      </c>
      <c r="F217" s="85" t="str">
        <f t="shared" si="9"/>
        <v/>
      </c>
      <c r="J217" s="82"/>
      <c r="K217" s="83" t="str">
        <f>IF(J217="","",VLOOKUP(J217,'Fixture List Individual Files'!$B$14:$D$63,2,FALSE))</f>
        <v/>
      </c>
      <c r="L217" s="86"/>
      <c r="M217" s="85" t="str">
        <f>IF(J217="","",VLOOKUP(J217,'Fixture List Individual Files'!$B$14:$D$63,3,FALSE))</f>
        <v/>
      </c>
      <c r="N217" s="85" t="str">
        <f t="shared" si="10"/>
        <v/>
      </c>
    </row>
    <row r="218" spans="2:15">
      <c r="B218" s="82"/>
      <c r="C218" s="83" t="str">
        <f>IF(B218="","",VLOOKUP(B218,'Fixture List Individual Files'!$B$14:$D$63,2,FALSE))</f>
        <v/>
      </c>
      <c r="D218" s="87"/>
      <c r="E218" s="85" t="str">
        <f>IF(B218="","",VLOOKUP(B218,'Fixture List Individual Files'!$B$14:$D$63,3,FALSE))</f>
        <v/>
      </c>
      <c r="F218" s="85" t="str">
        <f t="shared" si="9"/>
        <v/>
      </c>
      <c r="J218" s="82"/>
      <c r="K218" s="83" t="str">
        <f>IF(J218="","",VLOOKUP(J218,'Fixture List Individual Files'!$B$14:$D$63,2,FALSE))</f>
        <v/>
      </c>
      <c r="L218" s="87"/>
      <c r="M218" s="85" t="str">
        <f>IF(J218="","",VLOOKUP(J218,'Fixture List Individual Files'!$B$14:$D$63,3,FALSE))</f>
        <v/>
      </c>
      <c r="N218" s="85" t="str">
        <f t="shared" si="10"/>
        <v/>
      </c>
    </row>
    <row r="219" spans="2:15">
      <c r="B219" s="82"/>
      <c r="C219" s="83" t="str">
        <f>IF(B219="","",VLOOKUP(B219,'Fixture List Individual Files'!$B$14:$D$63,2,FALSE))</f>
        <v/>
      </c>
      <c r="D219" s="87"/>
      <c r="E219" s="85" t="str">
        <f>IF(B219="","",VLOOKUP(B219,'Fixture List Individual Files'!$B$14:$D$63,3,FALSE))</f>
        <v/>
      </c>
      <c r="F219" s="85" t="str">
        <f t="shared" si="9"/>
        <v/>
      </c>
      <c r="J219" s="82"/>
      <c r="K219" s="83" t="str">
        <f>IF(J219="","",VLOOKUP(J219,'Fixture List Individual Files'!$B$14:$D$63,2,FALSE))</f>
        <v/>
      </c>
      <c r="L219" s="87"/>
      <c r="M219" s="85" t="str">
        <f>IF(J219="","",VLOOKUP(J219,'Fixture List Individual Files'!$B$14:$D$63,3,FALSE))</f>
        <v/>
      </c>
      <c r="N219" s="85" t="str">
        <f t="shared" si="10"/>
        <v/>
      </c>
    </row>
    <row r="220" spans="2:15">
      <c r="B220" s="240"/>
      <c r="C220" s="241" t="s">
        <v>289</v>
      </c>
      <c r="D220" s="242">
        <f>SUM(D184:D219)</f>
        <v>0</v>
      </c>
      <c r="E220" s="242"/>
      <c r="F220" s="242">
        <f>SUM(F184:F219)</f>
        <v>0</v>
      </c>
      <c r="J220" s="240"/>
      <c r="K220" s="241" t="s">
        <v>289</v>
      </c>
      <c r="L220" s="242">
        <f>SUM(L184:L219)</f>
        <v>0</v>
      </c>
      <c r="M220" s="242"/>
      <c r="N220" s="242">
        <f>SUM(N184:N219)</f>
        <v>0</v>
      </c>
    </row>
    <row r="222" spans="2:15">
      <c r="B222" s="362" t="s">
        <v>103</v>
      </c>
      <c r="C222" s="362"/>
      <c r="D222" s="362"/>
      <c r="E222" s="362"/>
      <c r="F222" s="362"/>
      <c r="J222" s="363" t="s">
        <v>104</v>
      </c>
      <c r="K222" s="363"/>
      <c r="L222" s="363"/>
      <c r="M222" s="363"/>
      <c r="N222" s="363"/>
    </row>
    <row r="223" spans="2:15" ht="17.45" thickBot="1">
      <c r="B223" s="92" t="s">
        <v>284</v>
      </c>
      <c r="C223" s="93" t="s">
        <v>39</v>
      </c>
      <c r="D223" s="94"/>
      <c r="E223" s="95"/>
      <c r="F223" s="95">
        <f>IFERROR(VLOOKUP(C223,Admin_Lists!$A$9:$B$41,2,FALSE),"")</f>
        <v>0</v>
      </c>
      <c r="G223" s="89" t="s">
        <v>285</v>
      </c>
      <c r="J223" s="92" t="s">
        <v>284</v>
      </c>
      <c r="K223" s="93" t="s">
        <v>39</v>
      </c>
      <c r="L223" s="94"/>
      <c r="M223" s="95"/>
      <c r="N223" s="95">
        <f>IFERROR(VLOOKUP(K223,Admin_Lists!$A$9:$B$41,2,FALSE),"")</f>
        <v>0</v>
      </c>
      <c r="O223" s="89" t="s">
        <v>285</v>
      </c>
    </row>
    <row r="224" spans="2:15" ht="19.149999999999999">
      <c r="B224" s="96"/>
      <c r="C224" s="357" t="str">
        <f>"Area Description: "&amp;'Sq. Ft. Area Individual Files'!D19</f>
        <v xml:space="preserve">Area Description: </v>
      </c>
      <c r="D224" s="357"/>
      <c r="E224" s="357"/>
      <c r="F224" s="357"/>
      <c r="J224" s="96"/>
      <c r="K224" s="357" t="str">
        <f>"Area Description: "&amp;'Sq. Ft. Area Individual Files'!D20</f>
        <v xml:space="preserve">Area Description: </v>
      </c>
      <c r="L224" s="357"/>
      <c r="M224" s="357"/>
      <c r="N224" s="357"/>
    </row>
    <row r="225" spans="2:14" ht="16.899999999999999" customHeight="1">
      <c r="B225" s="358" t="s">
        <v>260</v>
      </c>
      <c r="C225" s="360" t="s">
        <v>266</v>
      </c>
      <c r="D225" s="360" t="s">
        <v>267</v>
      </c>
      <c r="E225" s="360" t="s">
        <v>262</v>
      </c>
      <c r="F225" s="360" t="s">
        <v>287</v>
      </c>
      <c r="J225" s="358" t="s">
        <v>260</v>
      </c>
      <c r="K225" s="360" t="s">
        <v>266</v>
      </c>
      <c r="L225" s="360" t="s">
        <v>267</v>
      </c>
      <c r="M225" s="360" t="s">
        <v>262</v>
      </c>
      <c r="N225" s="360" t="s">
        <v>287</v>
      </c>
    </row>
    <row r="226" spans="2:14">
      <c r="B226" s="359"/>
      <c r="C226" s="361"/>
      <c r="D226" s="361"/>
      <c r="E226" s="361"/>
      <c r="F226" s="361"/>
      <c r="J226" s="359"/>
      <c r="K226" s="361"/>
      <c r="L226" s="361"/>
      <c r="M226" s="361"/>
      <c r="N226" s="361"/>
    </row>
    <row r="227" spans="2:14">
      <c r="B227" s="82"/>
      <c r="C227" s="83" t="str">
        <f>IF(B227="","",VLOOKUP(B227,'Fixture List Individual Files'!$B$14:$D$63,2,FALSE))</f>
        <v/>
      </c>
      <c r="D227" s="84"/>
      <c r="E227" s="85" t="str">
        <f>IF(B227="","",VLOOKUP(B227,'Fixture List Individual Files'!$B$14:$D$63,3,FALSE))</f>
        <v/>
      </c>
      <c r="F227" s="85" t="str">
        <f>IF(E227="","",D227*E227)</f>
        <v/>
      </c>
      <c r="J227" s="82"/>
      <c r="K227" s="83" t="str">
        <f>IF(J227="","",VLOOKUP(J227,'Fixture List Individual Files'!$B$14:$D$63,2,FALSE))</f>
        <v/>
      </c>
      <c r="L227" s="84"/>
      <c r="M227" s="85" t="str">
        <f>IF(J227="","",VLOOKUP(J227,'Fixture List Individual Files'!$B$14:$D$63,3,FALSE))</f>
        <v/>
      </c>
      <c r="N227" s="85" t="str">
        <f>IF(M227="","",L227*M227)</f>
        <v/>
      </c>
    </row>
    <row r="228" spans="2:14">
      <c r="B228" s="82"/>
      <c r="C228" s="83" t="str">
        <f>IF(B228="","",VLOOKUP(B228,'Fixture List Individual Files'!$B$14:$D$63,2,FALSE))</f>
        <v/>
      </c>
      <c r="D228" s="84"/>
      <c r="E228" s="85" t="str">
        <f>IF(B228="","",VLOOKUP(B228,'Fixture List Individual Files'!$B$14:$D$63,3,FALSE))</f>
        <v/>
      </c>
      <c r="F228" s="85" t="str">
        <f t="shared" ref="F228:F262" si="11">IF(E228="","",D228*E228)</f>
        <v/>
      </c>
      <c r="J228" s="82"/>
      <c r="K228" s="83" t="str">
        <f>IF(J228="","",VLOOKUP(J228,'Fixture List Individual Files'!$B$14:$D$63,2,FALSE))</f>
        <v/>
      </c>
      <c r="L228" s="84"/>
      <c r="M228" s="85" t="str">
        <f>IF(J228="","",VLOOKUP(J228,'Fixture List Individual Files'!$B$14:$D$63,3,FALSE))</f>
        <v/>
      </c>
      <c r="N228" s="85" t="str">
        <f t="shared" ref="N228:N262" si="12">IF(M228="","",L228*M228)</f>
        <v/>
      </c>
    </row>
    <row r="229" spans="2:14">
      <c r="B229" s="82"/>
      <c r="C229" s="83" t="str">
        <f>IF(B229="","",VLOOKUP(B229,'Fixture List Individual Files'!$B$14:$D$63,2,FALSE))</f>
        <v/>
      </c>
      <c r="D229" s="84"/>
      <c r="E229" s="85" t="str">
        <f>IF(B229="","",VLOOKUP(B229,'Fixture List Individual Files'!$B$14:$D$63,3,FALSE))</f>
        <v/>
      </c>
      <c r="F229" s="85" t="str">
        <f t="shared" si="11"/>
        <v/>
      </c>
      <c r="J229" s="82"/>
      <c r="K229" s="83" t="str">
        <f>IF(J229="","",VLOOKUP(J229,'Fixture List Individual Files'!$B$14:$D$63,2,FALSE))</f>
        <v/>
      </c>
      <c r="L229" s="84"/>
      <c r="M229" s="85" t="str">
        <f>IF(J229="","",VLOOKUP(J229,'Fixture List Individual Files'!$B$14:$D$63,3,FALSE))</f>
        <v/>
      </c>
      <c r="N229" s="85" t="str">
        <f t="shared" si="12"/>
        <v/>
      </c>
    </row>
    <row r="230" spans="2:14">
      <c r="B230" s="82"/>
      <c r="C230" s="83" t="str">
        <f>IF(B230="","",VLOOKUP(B230,'Fixture List Individual Files'!$B$14:$D$63,2,FALSE))</f>
        <v/>
      </c>
      <c r="D230" s="84"/>
      <c r="E230" s="85" t="str">
        <f>IF(B230="","",VLOOKUP(B230,'Fixture List Individual Files'!$B$14:$D$63,3,FALSE))</f>
        <v/>
      </c>
      <c r="F230" s="85" t="str">
        <f t="shared" si="11"/>
        <v/>
      </c>
      <c r="J230" s="82"/>
      <c r="K230" s="83" t="str">
        <f>IF(J230="","",VLOOKUP(J230,'Fixture List Individual Files'!$B$14:$D$63,2,FALSE))</f>
        <v/>
      </c>
      <c r="L230" s="84"/>
      <c r="M230" s="85" t="str">
        <f>IF(J230="","",VLOOKUP(J230,'Fixture List Individual Files'!$B$14:$D$63,3,FALSE))</f>
        <v/>
      </c>
      <c r="N230" s="85" t="str">
        <f t="shared" si="12"/>
        <v/>
      </c>
    </row>
    <row r="231" spans="2:14">
      <c r="B231" s="82"/>
      <c r="C231" s="83" t="str">
        <f>IF(B231="","",VLOOKUP(B231,'Fixture List Individual Files'!$B$14:$D$63,2,FALSE))</f>
        <v/>
      </c>
      <c r="D231" s="84"/>
      <c r="E231" s="85" t="str">
        <f>IF(B231="","",VLOOKUP(B231,'Fixture List Individual Files'!$B$14:$D$63,3,FALSE))</f>
        <v/>
      </c>
      <c r="F231" s="85" t="str">
        <f t="shared" si="11"/>
        <v/>
      </c>
      <c r="J231" s="82"/>
      <c r="K231" s="83" t="str">
        <f>IF(J231="","",VLOOKUP(J231,'Fixture List Individual Files'!$B$14:$D$63,2,FALSE))</f>
        <v/>
      </c>
      <c r="L231" s="84"/>
      <c r="M231" s="85" t="str">
        <f>IF(J231="","",VLOOKUP(J231,'Fixture List Individual Files'!$B$14:$D$63,3,FALSE))</f>
        <v/>
      </c>
      <c r="N231" s="85" t="str">
        <f t="shared" si="12"/>
        <v/>
      </c>
    </row>
    <row r="232" spans="2:14">
      <c r="B232" s="82"/>
      <c r="C232" s="83" t="str">
        <f>IF(B232="","",VLOOKUP(B232,'Fixture List Individual Files'!$B$14:$D$63,2,FALSE))</f>
        <v/>
      </c>
      <c r="D232" s="84"/>
      <c r="E232" s="85" t="str">
        <f>IF(B232="","",VLOOKUP(B232,'Fixture List Individual Files'!$B$14:$D$63,3,FALSE))</f>
        <v/>
      </c>
      <c r="F232" s="85" t="str">
        <f t="shared" si="11"/>
        <v/>
      </c>
      <c r="J232" s="82"/>
      <c r="K232" s="83" t="str">
        <f>IF(J232="","",VLOOKUP(J232,'Fixture List Individual Files'!$B$14:$D$63,2,FALSE))</f>
        <v/>
      </c>
      <c r="L232" s="84"/>
      <c r="M232" s="85" t="str">
        <f>IF(J232="","",VLOOKUP(J232,'Fixture List Individual Files'!$B$14:$D$63,3,FALSE))</f>
        <v/>
      </c>
      <c r="N232" s="85" t="str">
        <f t="shared" si="12"/>
        <v/>
      </c>
    </row>
    <row r="233" spans="2:14">
      <c r="B233" s="82"/>
      <c r="C233" s="83" t="str">
        <f>IF(B233="","",VLOOKUP(B233,'Fixture List Individual Files'!$B$14:$D$63,2,FALSE))</f>
        <v/>
      </c>
      <c r="D233" s="84"/>
      <c r="E233" s="85" t="str">
        <f>IF(B233="","",VLOOKUP(B233,'Fixture List Individual Files'!$B$14:$D$63,3,FALSE))</f>
        <v/>
      </c>
      <c r="F233" s="85" t="str">
        <f t="shared" si="11"/>
        <v/>
      </c>
      <c r="J233" s="82"/>
      <c r="K233" s="83" t="str">
        <f>IF(J233="","",VLOOKUP(J233,'Fixture List Individual Files'!$B$14:$D$63,2,FALSE))</f>
        <v/>
      </c>
      <c r="L233" s="84"/>
      <c r="M233" s="85" t="str">
        <f>IF(J233="","",VLOOKUP(J233,'Fixture List Individual Files'!$B$14:$D$63,3,FALSE))</f>
        <v/>
      </c>
      <c r="N233" s="85" t="str">
        <f t="shared" si="12"/>
        <v/>
      </c>
    </row>
    <row r="234" spans="2:14">
      <c r="B234" s="82"/>
      <c r="C234" s="83" t="str">
        <f>IF(B234="","",VLOOKUP(B234,'Fixture List Individual Files'!$B$14:$D$63,2,FALSE))</f>
        <v/>
      </c>
      <c r="D234" s="84"/>
      <c r="E234" s="85" t="str">
        <f>IF(B234="","",VLOOKUP(B234,'Fixture List Individual Files'!$B$14:$D$63,3,FALSE))</f>
        <v/>
      </c>
      <c r="F234" s="85" t="str">
        <f t="shared" si="11"/>
        <v/>
      </c>
      <c r="J234" s="82"/>
      <c r="K234" s="83" t="str">
        <f>IF(J234="","",VLOOKUP(J234,'Fixture List Individual Files'!$B$14:$D$63,2,FALSE))</f>
        <v/>
      </c>
      <c r="L234" s="84"/>
      <c r="M234" s="85" t="str">
        <f>IF(J234="","",VLOOKUP(J234,'Fixture List Individual Files'!$B$14:$D$63,3,FALSE))</f>
        <v/>
      </c>
      <c r="N234" s="85" t="str">
        <f t="shared" si="12"/>
        <v/>
      </c>
    </row>
    <row r="235" spans="2:14">
      <c r="B235" s="82"/>
      <c r="C235" s="83" t="str">
        <f>IF(B235="","",VLOOKUP(B235,'Fixture List Individual Files'!$B$14:$D$63,2,FALSE))</f>
        <v/>
      </c>
      <c r="D235" s="84"/>
      <c r="E235" s="85" t="str">
        <f>IF(B235="","",VLOOKUP(B235,'Fixture List Individual Files'!$B$14:$D$63,3,FALSE))</f>
        <v/>
      </c>
      <c r="F235" s="85" t="str">
        <f t="shared" si="11"/>
        <v/>
      </c>
      <c r="J235" s="82"/>
      <c r="K235" s="83" t="str">
        <f>IF(J235="","",VLOOKUP(J235,'Fixture List Individual Files'!$B$14:$D$63,2,FALSE))</f>
        <v/>
      </c>
      <c r="L235" s="84"/>
      <c r="M235" s="85" t="str">
        <f>IF(J235="","",VLOOKUP(J235,'Fixture List Individual Files'!$B$14:$D$63,3,FALSE))</f>
        <v/>
      </c>
      <c r="N235" s="85" t="str">
        <f t="shared" si="12"/>
        <v/>
      </c>
    </row>
    <row r="236" spans="2:14">
      <c r="B236" s="82"/>
      <c r="C236" s="83" t="str">
        <f>IF(B236="","",VLOOKUP(B236,'Fixture List Individual Files'!$B$14:$D$63,2,FALSE))</f>
        <v/>
      </c>
      <c r="D236" s="84"/>
      <c r="E236" s="85" t="str">
        <f>IF(B236="","",VLOOKUP(B236,'Fixture List Individual Files'!$B$14:$D$63,3,FALSE))</f>
        <v/>
      </c>
      <c r="F236" s="85" t="str">
        <f t="shared" si="11"/>
        <v/>
      </c>
      <c r="J236" s="82"/>
      <c r="K236" s="83" t="str">
        <f>IF(J236="","",VLOOKUP(J236,'Fixture List Individual Files'!$B$14:$D$63,2,FALSE))</f>
        <v/>
      </c>
      <c r="L236" s="84"/>
      <c r="M236" s="85" t="str">
        <f>IF(J236="","",VLOOKUP(J236,'Fixture List Individual Files'!$B$14:$D$63,3,FALSE))</f>
        <v/>
      </c>
      <c r="N236" s="85" t="str">
        <f t="shared" si="12"/>
        <v/>
      </c>
    </row>
    <row r="237" spans="2:14">
      <c r="B237" s="82"/>
      <c r="C237" s="83" t="str">
        <f>IF(B237="","",VLOOKUP(B237,'Fixture List Individual Files'!$B$14:$D$63,2,FALSE))</f>
        <v/>
      </c>
      <c r="D237" s="84"/>
      <c r="E237" s="85" t="str">
        <f>IF(B237="","",VLOOKUP(B237,'Fixture List Individual Files'!$B$14:$D$63,3,FALSE))</f>
        <v/>
      </c>
      <c r="F237" s="85" t="str">
        <f t="shared" si="11"/>
        <v/>
      </c>
      <c r="J237" s="82"/>
      <c r="K237" s="83" t="str">
        <f>IF(J237="","",VLOOKUP(J237,'Fixture List Individual Files'!$B$14:$D$63,2,FALSE))</f>
        <v/>
      </c>
      <c r="L237" s="84"/>
      <c r="M237" s="85" t="str">
        <f>IF(J237="","",VLOOKUP(J237,'Fixture List Individual Files'!$B$14:$D$63,3,FALSE))</f>
        <v/>
      </c>
      <c r="N237" s="85" t="str">
        <f t="shared" si="12"/>
        <v/>
      </c>
    </row>
    <row r="238" spans="2:14">
      <c r="B238" s="82"/>
      <c r="C238" s="83" t="str">
        <f>IF(B238="","",VLOOKUP(B238,'Fixture List Individual Files'!$B$14:$D$63,2,FALSE))</f>
        <v/>
      </c>
      <c r="D238" s="84"/>
      <c r="E238" s="85" t="str">
        <f>IF(B238="","",VLOOKUP(B238,'Fixture List Individual Files'!$B$14:$D$63,3,FALSE))</f>
        <v/>
      </c>
      <c r="F238" s="85" t="str">
        <f t="shared" si="11"/>
        <v/>
      </c>
      <c r="J238" s="82"/>
      <c r="K238" s="83" t="str">
        <f>IF(J238="","",VLOOKUP(J238,'Fixture List Individual Files'!$B$14:$D$63,2,FALSE))</f>
        <v/>
      </c>
      <c r="L238" s="84"/>
      <c r="M238" s="85" t="str">
        <f>IF(J238="","",VLOOKUP(J238,'Fixture List Individual Files'!$B$14:$D$63,3,FALSE))</f>
        <v/>
      </c>
      <c r="N238" s="85" t="str">
        <f t="shared" si="12"/>
        <v/>
      </c>
    </row>
    <row r="239" spans="2:14">
      <c r="B239" s="82"/>
      <c r="C239" s="83" t="str">
        <f>IF(B239="","",VLOOKUP(B239,'Fixture List Individual Files'!$B$14:$D$63,2,FALSE))</f>
        <v/>
      </c>
      <c r="D239" s="84"/>
      <c r="E239" s="85" t="str">
        <f>IF(B239="","",VLOOKUP(B239,'Fixture List Individual Files'!$B$14:$D$63,3,FALSE))</f>
        <v/>
      </c>
      <c r="F239" s="85" t="str">
        <f t="shared" si="11"/>
        <v/>
      </c>
      <c r="J239" s="82"/>
      <c r="K239" s="83" t="str">
        <f>IF(J239="","",VLOOKUP(J239,'Fixture List Individual Files'!$B$14:$D$63,2,FALSE))</f>
        <v/>
      </c>
      <c r="L239" s="84"/>
      <c r="M239" s="85" t="str">
        <f>IF(J239="","",VLOOKUP(J239,'Fixture List Individual Files'!$B$14:$D$63,3,FALSE))</f>
        <v/>
      </c>
      <c r="N239" s="85" t="str">
        <f t="shared" si="12"/>
        <v/>
      </c>
    </row>
    <row r="240" spans="2:14">
      <c r="B240" s="82"/>
      <c r="C240" s="83" t="str">
        <f>IF(B240="","",VLOOKUP(B240,'Fixture List Individual Files'!$B$14:$D$63,2,FALSE))</f>
        <v/>
      </c>
      <c r="D240" s="84"/>
      <c r="E240" s="85" t="str">
        <f>IF(B240="","",VLOOKUP(B240,'Fixture List Individual Files'!$B$14:$D$63,3,FALSE))</f>
        <v/>
      </c>
      <c r="F240" s="85" t="str">
        <f t="shared" si="11"/>
        <v/>
      </c>
      <c r="J240" s="82"/>
      <c r="K240" s="83" t="str">
        <f>IF(J240="","",VLOOKUP(J240,'Fixture List Individual Files'!$B$14:$D$63,2,FALSE))</f>
        <v/>
      </c>
      <c r="L240" s="84"/>
      <c r="M240" s="85" t="str">
        <f>IF(J240="","",VLOOKUP(J240,'Fixture List Individual Files'!$B$14:$D$63,3,FALSE))</f>
        <v/>
      </c>
      <c r="N240" s="85" t="str">
        <f t="shared" si="12"/>
        <v/>
      </c>
    </row>
    <row r="241" spans="2:14">
      <c r="B241" s="82"/>
      <c r="C241" s="83" t="str">
        <f>IF(B241="","",VLOOKUP(B241,'Fixture List Individual Files'!$B$14:$D$63,2,FALSE))</f>
        <v/>
      </c>
      <c r="D241" s="84"/>
      <c r="E241" s="85" t="str">
        <f>IF(B241="","",VLOOKUP(B241,'Fixture List Individual Files'!$B$14:$D$63,3,FALSE))</f>
        <v/>
      </c>
      <c r="F241" s="85" t="str">
        <f t="shared" si="11"/>
        <v/>
      </c>
      <c r="J241" s="82"/>
      <c r="K241" s="83" t="str">
        <f>IF(J241="","",VLOOKUP(J241,'Fixture List Individual Files'!$B$14:$D$63,2,FALSE))</f>
        <v/>
      </c>
      <c r="L241" s="84"/>
      <c r="M241" s="85" t="str">
        <f>IF(J241="","",VLOOKUP(J241,'Fixture List Individual Files'!$B$14:$D$63,3,FALSE))</f>
        <v/>
      </c>
      <c r="N241" s="85" t="str">
        <f t="shared" si="12"/>
        <v/>
      </c>
    </row>
    <row r="242" spans="2:14">
      <c r="B242" s="82"/>
      <c r="C242" s="83" t="str">
        <f>IF(B242="","",VLOOKUP(B242,'Fixture List Individual Files'!$B$14:$D$63,2,FALSE))</f>
        <v/>
      </c>
      <c r="D242" s="84"/>
      <c r="E242" s="85" t="str">
        <f>IF(B242="","",VLOOKUP(B242,'Fixture List Individual Files'!$B$14:$D$63,3,FALSE))</f>
        <v/>
      </c>
      <c r="F242" s="85" t="str">
        <f t="shared" si="11"/>
        <v/>
      </c>
      <c r="J242" s="82"/>
      <c r="K242" s="83" t="str">
        <f>IF(J242="","",VLOOKUP(J242,'Fixture List Individual Files'!$B$14:$D$63,2,FALSE))</f>
        <v/>
      </c>
      <c r="L242" s="84"/>
      <c r="M242" s="85" t="str">
        <f>IF(J242="","",VLOOKUP(J242,'Fixture List Individual Files'!$B$14:$D$63,3,FALSE))</f>
        <v/>
      </c>
      <c r="N242" s="85" t="str">
        <f t="shared" si="12"/>
        <v/>
      </c>
    </row>
    <row r="243" spans="2:14">
      <c r="B243" s="82"/>
      <c r="C243" s="83" t="str">
        <f>IF(B243="","",VLOOKUP(B243,'Fixture List Individual Files'!$B$14:$D$63,2,FALSE))</f>
        <v/>
      </c>
      <c r="D243" s="84"/>
      <c r="E243" s="85" t="str">
        <f>IF(B243="","",VLOOKUP(B243,'Fixture List Individual Files'!$B$14:$D$63,3,FALSE))</f>
        <v/>
      </c>
      <c r="F243" s="85" t="str">
        <f t="shared" si="11"/>
        <v/>
      </c>
      <c r="J243" s="82"/>
      <c r="K243" s="83" t="str">
        <f>IF(J243="","",VLOOKUP(J243,'Fixture List Individual Files'!$B$14:$D$63,2,FALSE))</f>
        <v/>
      </c>
      <c r="L243" s="84"/>
      <c r="M243" s="85" t="str">
        <f>IF(J243="","",VLOOKUP(J243,'Fixture List Individual Files'!$B$14:$D$63,3,FALSE))</f>
        <v/>
      </c>
      <c r="N243" s="85" t="str">
        <f t="shared" si="12"/>
        <v/>
      </c>
    </row>
    <row r="244" spans="2:14">
      <c r="B244" s="82"/>
      <c r="C244" s="83" t="str">
        <f>IF(B244="","",VLOOKUP(B244,'Fixture List Individual Files'!$B$14:$D$63,2,FALSE))</f>
        <v/>
      </c>
      <c r="D244" s="84"/>
      <c r="E244" s="85" t="str">
        <f>IF(B244="","",VLOOKUP(B244,'Fixture List Individual Files'!$B$14:$D$63,3,FALSE))</f>
        <v/>
      </c>
      <c r="F244" s="85" t="str">
        <f t="shared" si="11"/>
        <v/>
      </c>
      <c r="J244" s="82"/>
      <c r="K244" s="83" t="str">
        <f>IF(J244="","",VLOOKUP(J244,'Fixture List Individual Files'!$B$14:$D$63,2,FALSE))</f>
        <v/>
      </c>
      <c r="L244" s="84"/>
      <c r="M244" s="85" t="str">
        <f>IF(J244="","",VLOOKUP(J244,'Fixture List Individual Files'!$B$14:$D$63,3,FALSE))</f>
        <v/>
      </c>
      <c r="N244" s="85" t="str">
        <f t="shared" si="12"/>
        <v/>
      </c>
    </row>
    <row r="245" spans="2:14">
      <c r="B245" s="82"/>
      <c r="C245" s="83" t="str">
        <f>IF(B245="","",VLOOKUP(B245,'Fixture List Individual Files'!$B$14:$D$63,2,FALSE))</f>
        <v/>
      </c>
      <c r="D245" s="84"/>
      <c r="E245" s="85" t="str">
        <f>IF(B245="","",VLOOKUP(B245,'Fixture List Individual Files'!$B$14:$D$63,3,FALSE))</f>
        <v/>
      </c>
      <c r="F245" s="85" t="str">
        <f t="shared" si="11"/>
        <v/>
      </c>
      <c r="J245" s="82"/>
      <c r="K245" s="83" t="str">
        <f>IF(J245="","",VLOOKUP(J245,'Fixture List Individual Files'!$B$14:$D$63,2,FALSE))</f>
        <v/>
      </c>
      <c r="L245" s="84"/>
      <c r="M245" s="85" t="str">
        <f>IF(J245="","",VLOOKUP(J245,'Fixture List Individual Files'!$B$14:$D$63,3,FALSE))</f>
        <v/>
      </c>
      <c r="N245" s="85" t="str">
        <f t="shared" si="12"/>
        <v/>
      </c>
    </row>
    <row r="246" spans="2:14">
      <c r="B246" s="82"/>
      <c r="C246" s="83" t="str">
        <f>IF(B246="","",VLOOKUP(B246,'Fixture List Individual Files'!$B$14:$D$63,2,FALSE))</f>
        <v/>
      </c>
      <c r="D246" s="84"/>
      <c r="E246" s="85" t="str">
        <f>IF(B246="","",VLOOKUP(B246,'Fixture List Individual Files'!$B$14:$D$63,3,FALSE))</f>
        <v/>
      </c>
      <c r="F246" s="85" t="str">
        <f t="shared" si="11"/>
        <v/>
      </c>
      <c r="J246" s="82"/>
      <c r="K246" s="83" t="str">
        <f>IF(J246="","",VLOOKUP(J246,'Fixture List Individual Files'!$B$14:$D$63,2,FALSE))</f>
        <v/>
      </c>
      <c r="L246" s="84"/>
      <c r="M246" s="85" t="str">
        <f>IF(J246="","",VLOOKUP(J246,'Fixture List Individual Files'!$B$14:$D$63,3,FALSE))</f>
        <v/>
      </c>
      <c r="N246" s="85" t="str">
        <f t="shared" si="12"/>
        <v/>
      </c>
    </row>
    <row r="247" spans="2:14">
      <c r="B247" s="82"/>
      <c r="C247" s="83" t="str">
        <f>IF(B247="","",VLOOKUP(B247,'Fixture List Individual Files'!$B$14:$D$63,2,FALSE))</f>
        <v/>
      </c>
      <c r="D247" s="84"/>
      <c r="E247" s="85" t="str">
        <f>IF(B247="","",VLOOKUP(B247,'Fixture List Individual Files'!$B$14:$D$63,3,FALSE))</f>
        <v/>
      </c>
      <c r="F247" s="85" t="str">
        <f t="shared" si="11"/>
        <v/>
      </c>
      <c r="J247" s="82"/>
      <c r="K247" s="83" t="str">
        <f>IF(J247="","",VLOOKUP(J247,'Fixture List Individual Files'!$B$14:$D$63,2,FALSE))</f>
        <v/>
      </c>
      <c r="L247" s="84"/>
      <c r="M247" s="85" t="str">
        <f>IF(J247="","",VLOOKUP(J247,'Fixture List Individual Files'!$B$14:$D$63,3,FALSE))</f>
        <v/>
      </c>
      <c r="N247" s="85" t="str">
        <f t="shared" si="12"/>
        <v/>
      </c>
    </row>
    <row r="248" spans="2:14">
      <c r="B248" s="82"/>
      <c r="C248" s="83" t="str">
        <f>IF(B248="","",VLOOKUP(B248,'Fixture List Individual Files'!$B$14:$D$63,2,FALSE))</f>
        <v/>
      </c>
      <c r="D248" s="84"/>
      <c r="E248" s="85" t="str">
        <f>IF(B248="","",VLOOKUP(B248,'Fixture List Individual Files'!$B$14:$D$63,3,FALSE))</f>
        <v/>
      </c>
      <c r="F248" s="85" t="str">
        <f t="shared" si="11"/>
        <v/>
      </c>
      <c r="J248" s="82"/>
      <c r="K248" s="83" t="str">
        <f>IF(J248="","",VLOOKUP(J248,'Fixture List Individual Files'!$B$14:$D$63,2,FALSE))</f>
        <v/>
      </c>
      <c r="L248" s="84"/>
      <c r="M248" s="85" t="str">
        <f>IF(J248="","",VLOOKUP(J248,'Fixture List Individual Files'!$B$14:$D$63,3,FALSE))</f>
        <v/>
      </c>
      <c r="N248" s="85" t="str">
        <f t="shared" si="12"/>
        <v/>
      </c>
    </row>
    <row r="249" spans="2:14">
      <c r="B249" s="82"/>
      <c r="C249" s="83" t="str">
        <f>IF(B249="","",VLOOKUP(B249,'Fixture List Individual Files'!$B$14:$D$63,2,FALSE))</f>
        <v/>
      </c>
      <c r="D249" s="84"/>
      <c r="E249" s="85" t="str">
        <f>IF(B249="","",VLOOKUP(B249,'Fixture List Individual Files'!$B$14:$D$63,3,FALSE))</f>
        <v/>
      </c>
      <c r="F249" s="85" t="str">
        <f t="shared" si="11"/>
        <v/>
      </c>
      <c r="J249" s="82"/>
      <c r="K249" s="83" t="str">
        <f>IF(J249="","",VLOOKUP(J249,'Fixture List Individual Files'!$B$14:$D$63,2,FALSE))</f>
        <v/>
      </c>
      <c r="L249" s="84"/>
      <c r="M249" s="85" t="str">
        <f>IF(J249="","",VLOOKUP(J249,'Fixture List Individual Files'!$B$14:$D$63,3,FALSE))</f>
        <v/>
      </c>
      <c r="N249" s="85" t="str">
        <f t="shared" si="12"/>
        <v/>
      </c>
    </row>
    <row r="250" spans="2:14">
      <c r="B250" s="82"/>
      <c r="C250" s="83" t="str">
        <f>IF(B250="","",VLOOKUP(B250,'Fixture List Individual Files'!$B$14:$D$63,2,FALSE))</f>
        <v/>
      </c>
      <c r="D250" s="84"/>
      <c r="E250" s="85" t="str">
        <f>IF(B250="","",VLOOKUP(B250,'Fixture List Individual Files'!$B$14:$D$63,3,FALSE))</f>
        <v/>
      </c>
      <c r="F250" s="85" t="str">
        <f t="shared" si="11"/>
        <v/>
      </c>
      <c r="J250" s="82"/>
      <c r="K250" s="83" t="str">
        <f>IF(J250="","",VLOOKUP(J250,'Fixture List Individual Files'!$B$14:$D$63,2,FALSE))</f>
        <v/>
      </c>
      <c r="L250" s="84"/>
      <c r="M250" s="85" t="str">
        <f>IF(J250="","",VLOOKUP(J250,'Fixture List Individual Files'!$B$14:$D$63,3,FALSE))</f>
        <v/>
      </c>
      <c r="N250" s="85" t="str">
        <f t="shared" si="12"/>
        <v/>
      </c>
    </row>
    <row r="251" spans="2:14">
      <c r="B251" s="82"/>
      <c r="C251" s="83" t="str">
        <f>IF(B251="","",VLOOKUP(B251,'Fixture List Individual Files'!$B$14:$D$63,2,FALSE))</f>
        <v/>
      </c>
      <c r="D251" s="84"/>
      <c r="E251" s="85" t="str">
        <f>IF(B251="","",VLOOKUP(B251,'Fixture List Individual Files'!$B$14:$D$63,3,FALSE))</f>
        <v/>
      </c>
      <c r="F251" s="85" t="str">
        <f t="shared" si="11"/>
        <v/>
      </c>
      <c r="J251" s="82"/>
      <c r="K251" s="83" t="str">
        <f>IF(J251="","",VLOOKUP(J251,'Fixture List Individual Files'!$B$14:$D$63,2,FALSE))</f>
        <v/>
      </c>
      <c r="L251" s="84"/>
      <c r="M251" s="85" t="str">
        <f>IF(J251="","",VLOOKUP(J251,'Fixture List Individual Files'!$B$14:$D$63,3,FALSE))</f>
        <v/>
      </c>
      <c r="N251" s="85" t="str">
        <f t="shared" si="12"/>
        <v/>
      </c>
    </row>
    <row r="252" spans="2:14">
      <c r="B252" s="82"/>
      <c r="C252" s="83" t="str">
        <f>IF(B252="","",VLOOKUP(B252,'Fixture List Individual Files'!$B$14:$D$63,2,FALSE))</f>
        <v/>
      </c>
      <c r="D252" s="84"/>
      <c r="E252" s="85" t="str">
        <f>IF(B252="","",VLOOKUP(B252,'Fixture List Individual Files'!$B$14:$D$63,3,FALSE))</f>
        <v/>
      </c>
      <c r="F252" s="85" t="str">
        <f t="shared" si="11"/>
        <v/>
      </c>
      <c r="J252" s="82"/>
      <c r="K252" s="83" t="str">
        <f>IF(J252="","",VLOOKUP(J252,'Fixture List Individual Files'!$B$14:$D$63,2,FALSE))</f>
        <v/>
      </c>
      <c r="L252" s="84"/>
      <c r="M252" s="85" t="str">
        <f>IF(J252="","",VLOOKUP(J252,'Fixture List Individual Files'!$B$14:$D$63,3,FALSE))</f>
        <v/>
      </c>
      <c r="N252" s="85" t="str">
        <f t="shared" si="12"/>
        <v/>
      </c>
    </row>
    <row r="253" spans="2:14">
      <c r="B253" s="82"/>
      <c r="C253" s="83" t="str">
        <f>IF(B253="","",VLOOKUP(B253,'Fixture List Individual Files'!$B$14:$D$63,2,FALSE))</f>
        <v/>
      </c>
      <c r="D253" s="84"/>
      <c r="E253" s="85" t="str">
        <f>IF(B253="","",VLOOKUP(B253,'Fixture List Individual Files'!$B$14:$D$63,3,FALSE))</f>
        <v/>
      </c>
      <c r="F253" s="85" t="str">
        <f t="shared" si="11"/>
        <v/>
      </c>
      <c r="J253" s="82"/>
      <c r="K253" s="83" t="str">
        <f>IF(J253="","",VLOOKUP(J253,'Fixture List Individual Files'!$B$14:$D$63,2,FALSE))</f>
        <v/>
      </c>
      <c r="L253" s="84"/>
      <c r="M253" s="85" t="str">
        <f>IF(J253="","",VLOOKUP(J253,'Fixture List Individual Files'!$B$14:$D$63,3,FALSE))</f>
        <v/>
      </c>
      <c r="N253" s="85" t="str">
        <f t="shared" si="12"/>
        <v/>
      </c>
    </row>
    <row r="254" spans="2:14">
      <c r="B254" s="82"/>
      <c r="C254" s="83" t="str">
        <f>IF(B254="","",VLOOKUP(B254,'Fixture List Individual Files'!$B$14:$D$63,2,FALSE))</f>
        <v/>
      </c>
      <c r="D254" s="84"/>
      <c r="E254" s="85" t="str">
        <f>IF(B254="","",VLOOKUP(B254,'Fixture List Individual Files'!$B$14:$D$63,3,FALSE))</f>
        <v/>
      </c>
      <c r="F254" s="85" t="str">
        <f t="shared" si="11"/>
        <v/>
      </c>
      <c r="J254" s="82"/>
      <c r="K254" s="83" t="str">
        <f>IF(J254="","",VLOOKUP(J254,'Fixture List Individual Files'!$B$14:$D$63,2,FALSE))</f>
        <v/>
      </c>
      <c r="L254" s="84"/>
      <c r="M254" s="85" t="str">
        <f>IF(J254="","",VLOOKUP(J254,'Fixture List Individual Files'!$B$14:$D$63,3,FALSE))</f>
        <v/>
      </c>
      <c r="N254" s="85" t="str">
        <f t="shared" si="12"/>
        <v/>
      </c>
    </row>
    <row r="255" spans="2:14">
      <c r="B255" s="82"/>
      <c r="C255" s="83" t="str">
        <f>IF(B255="","",VLOOKUP(B255,'Fixture List Individual Files'!$B$14:$D$63,2,FALSE))</f>
        <v/>
      </c>
      <c r="D255" s="84"/>
      <c r="E255" s="85" t="str">
        <f>IF(B255="","",VLOOKUP(B255,'Fixture List Individual Files'!$B$14:$D$63,3,FALSE))</f>
        <v/>
      </c>
      <c r="F255" s="85" t="str">
        <f t="shared" si="11"/>
        <v/>
      </c>
      <c r="J255" s="82"/>
      <c r="K255" s="83" t="str">
        <f>IF(J255="","",VLOOKUP(J255,'Fixture List Individual Files'!$B$14:$D$63,2,FALSE))</f>
        <v/>
      </c>
      <c r="L255" s="84"/>
      <c r="M255" s="85" t="str">
        <f>IF(J255="","",VLOOKUP(J255,'Fixture List Individual Files'!$B$14:$D$63,3,FALSE))</f>
        <v/>
      </c>
      <c r="N255" s="85" t="str">
        <f t="shared" si="12"/>
        <v/>
      </c>
    </row>
    <row r="256" spans="2:14">
      <c r="B256" s="82"/>
      <c r="C256" s="83" t="str">
        <f>IF(B256="","",VLOOKUP(B256,'Fixture List Individual Files'!$B$14:$D$63,2,FALSE))</f>
        <v/>
      </c>
      <c r="D256" s="84"/>
      <c r="E256" s="85" t="str">
        <f>IF(B256="","",VLOOKUP(B256,'Fixture List Individual Files'!$B$14:$D$63,3,FALSE))</f>
        <v/>
      </c>
      <c r="F256" s="85" t="str">
        <f t="shared" si="11"/>
        <v/>
      </c>
      <c r="J256" s="82"/>
      <c r="K256" s="83" t="str">
        <f>IF(J256="","",VLOOKUP(J256,'Fixture List Individual Files'!$B$14:$D$63,2,FALSE))</f>
        <v/>
      </c>
      <c r="L256" s="84"/>
      <c r="M256" s="85" t="str">
        <f>IF(J256="","",VLOOKUP(J256,'Fixture List Individual Files'!$B$14:$D$63,3,FALSE))</f>
        <v/>
      </c>
      <c r="N256" s="85" t="str">
        <f t="shared" si="12"/>
        <v/>
      </c>
    </row>
    <row r="257" spans="2:15">
      <c r="B257" s="82"/>
      <c r="C257" s="83" t="str">
        <f>IF(B257="","",VLOOKUP(B257,'Fixture List Individual Files'!$B$14:$D$63,2,FALSE))</f>
        <v/>
      </c>
      <c r="D257" s="84"/>
      <c r="E257" s="85" t="str">
        <f>IF(B257="","",VLOOKUP(B257,'Fixture List Individual Files'!$B$14:$D$63,3,FALSE))</f>
        <v/>
      </c>
      <c r="F257" s="85" t="str">
        <f t="shared" si="11"/>
        <v/>
      </c>
      <c r="J257" s="82"/>
      <c r="K257" s="83" t="str">
        <f>IF(J257="","",VLOOKUP(J257,'Fixture List Individual Files'!$B$14:$D$63,2,FALSE))</f>
        <v/>
      </c>
      <c r="L257" s="84"/>
      <c r="M257" s="85" t="str">
        <f>IF(J257="","",VLOOKUP(J257,'Fixture List Individual Files'!$B$14:$D$63,3,FALSE))</f>
        <v/>
      </c>
      <c r="N257" s="85" t="str">
        <f t="shared" si="12"/>
        <v/>
      </c>
    </row>
    <row r="258" spans="2:15">
      <c r="B258" s="82"/>
      <c r="C258" s="83" t="str">
        <f>IF(B258="","",VLOOKUP(B258,'Fixture List Individual Files'!$B$14:$D$63,2,FALSE))</f>
        <v/>
      </c>
      <c r="D258" s="84"/>
      <c r="E258" s="85" t="str">
        <f>IF(B258="","",VLOOKUP(B258,'Fixture List Individual Files'!$B$14:$D$63,3,FALSE))</f>
        <v/>
      </c>
      <c r="F258" s="85" t="str">
        <f t="shared" si="11"/>
        <v/>
      </c>
      <c r="J258" s="82"/>
      <c r="K258" s="83" t="str">
        <f>IF(J258="","",VLOOKUP(J258,'Fixture List Individual Files'!$B$14:$D$63,2,FALSE))</f>
        <v/>
      </c>
      <c r="L258" s="84"/>
      <c r="M258" s="85" t="str">
        <f>IF(J258="","",VLOOKUP(J258,'Fixture List Individual Files'!$B$14:$D$63,3,FALSE))</f>
        <v/>
      </c>
      <c r="N258" s="85" t="str">
        <f t="shared" si="12"/>
        <v/>
      </c>
    </row>
    <row r="259" spans="2:15">
      <c r="B259" s="82"/>
      <c r="C259" s="83" t="str">
        <f>IF(B259="","",VLOOKUP(B259,'Fixture List Individual Files'!$B$14:$D$63,2,FALSE))</f>
        <v/>
      </c>
      <c r="D259" s="84"/>
      <c r="E259" s="85" t="str">
        <f>IF(B259="","",VLOOKUP(B259,'Fixture List Individual Files'!$B$14:$D$63,3,FALSE))</f>
        <v/>
      </c>
      <c r="F259" s="85" t="str">
        <f t="shared" si="11"/>
        <v/>
      </c>
      <c r="J259" s="82"/>
      <c r="K259" s="83" t="str">
        <f>IF(J259="","",VLOOKUP(J259,'Fixture List Individual Files'!$B$14:$D$63,2,FALSE))</f>
        <v/>
      </c>
      <c r="L259" s="84"/>
      <c r="M259" s="85" t="str">
        <f>IF(J259="","",VLOOKUP(J259,'Fixture List Individual Files'!$B$14:$D$63,3,FALSE))</f>
        <v/>
      </c>
      <c r="N259" s="85" t="str">
        <f t="shared" si="12"/>
        <v/>
      </c>
    </row>
    <row r="260" spans="2:15">
      <c r="B260" s="82"/>
      <c r="C260" s="83" t="str">
        <f>IF(B260="","",VLOOKUP(B260,'Fixture List Individual Files'!$B$14:$D$63,2,FALSE))</f>
        <v/>
      </c>
      <c r="D260" s="86"/>
      <c r="E260" s="85" t="str">
        <f>IF(B260="","",VLOOKUP(B260,'Fixture List Individual Files'!$B$14:$D$63,3,FALSE))</f>
        <v/>
      </c>
      <c r="F260" s="85" t="str">
        <f t="shared" si="11"/>
        <v/>
      </c>
      <c r="J260" s="82"/>
      <c r="K260" s="83" t="str">
        <f>IF(J260="","",VLOOKUP(J260,'Fixture List Individual Files'!$B$14:$D$63,2,FALSE))</f>
        <v/>
      </c>
      <c r="L260" s="86"/>
      <c r="M260" s="85" t="str">
        <f>IF(J260="","",VLOOKUP(J260,'Fixture List Individual Files'!$B$14:$D$63,3,FALSE))</f>
        <v/>
      </c>
      <c r="N260" s="85" t="str">
        <f t="shared" si="12"/>
        <v/>
      </c>
    </row>
    <row r="261" spans="2:15">
      <c r="B261" s="82"/>
      <c r="C261" s="83" t="str">
        <f>IF(B261="","",VLOOKUP(B261,'Fixture List Individual Files'!$B$14:$D$63,2,FALSE))</f>
        <v/>
      </c>
      <c r="D261" s="87"/>
      <c r="E261" s="85" t="str">
        <f>IF(B261="","",VLOOKUP(B261,'Fixture List Individual Files'!$B$14:$D$63,3,FALSE))</f>
        <v/>
      </c>
      <c r="F261" s="85" t="str">
        <f t="shared" si="11"/>
        <v/>
      </c>
      <c r="J261" s="82"/>
      <c r="K261" s="83" t="str">
        <f>IF(J261="","",VLOOKUP(J261,'Fixture List Individual Files'!$B$14:$D$63,2,FALSE))</f>
        <v/>
      </c>
      <c r="L261" s="87"/>
      <c r="M261" s="85" t="str">
        <f>IF(J261="","",VLOOKUP(J261,'Fixture List Individual Files'!$B$14:$D$63,3,FALSE))</f>
        <v/>
      </c>
      <c r="N261" s="85" t="str">
        <f t="shared" si="12"/>
        <v/>
      </c>
    </row>
    <row r="262" spans="2:15">
      <c r="B262" s="82"/>
      <c r="C262" s="83" t="str">
        <f>IF(B262="","",VLOOKUP(B262,'Fixture List Individual Files'!$B$14:$D$63,2,FALSE))</f>
        <v/>
      </c>
      <c r="D262" s="87"/>
      <c r="E262" s="85" t="str">
        <f>IF(B262="","",VLOOKUP(B262,'Fixture List Individual Files'!$B$14:$D$63,3,FALSE))</f>
        <v/>
      </c>
      <c r="F262" s="85" t="str">
        <f t="shared" si="11"/>
        <v/>
      </c>
      <c r="J262" s="82"/>
      <c r="K262" s="83" t="str">
        <f>IF(J262="","",VLOOKUP(J262,'Fixture List Individual Files'!$B$14:$D$63,2,FALSE))</f>
        <v/>
      </c>
      <c r="L262" s="87"/>
      <c r="M262" s="85" t="str">
        <f>IF(J262="","",VLOOKUP(J262,'Fixture List Individual Files'!$B$14:$D$63,3,FALSE))</f>
        <v/>
      </c>
      <c r="N262" s="85" t="str">
        <f t="shared" si="12"/>
        <v/>
      </c>
    </row>
    <row r="263" spans="2:15">
      <c r="B263" s="240"/>
      <c r="C263" s="241" t="s">
        <v>289</v>
      </c>
      <c r="D263" s="242">
        <f>SUM(D227:D262)</f>
        <v>0</v>
      </c>
      <c r="E263" s="242"/>
      <c r="F263" s="242">
        <f>SUM(F227:F262)</f>
        <v>0</v>
      </c>
      <c r="J263" s="240"/>
      <c r="K263" s="241" t="s">
        <v>289</v>
      </c>
      <c r="L263" s="242">
        <f>SUM(L227:L262)</f>
        <v>0</v>
      </c>
      <c r="M263" s="242"/>
      <c r="N263" s="242">
        <f>SUM(N227:N262)</f>
        <v>0</v>
      </c>
    </row>
    <row r="265" spans="2:15">
      <c r="B265" s="362" t="s">
        <v>105</v>
      </c>
      <c r="C265" s="362"/>
      <c r="D265" s="362"/>
      <c r="E265" s="362"/>
      <c r="F265" s="362"/>
      <c r="J265" s="363" t="s">
        <v>106</v>
      </c>
      <c r="K265" s="363"/>
      <c r="L265" s="363"/>
      <c r="M265" s="363"/>
      <c r="N265" s="363"/>
    </row>
    <row r="266" spans="2:15" ht="17.45" thickBot="1">
      <c r="B266" s="92" t="s">
        <v>284</v>
      </c>
      <c r="C266" s="93" t="s">
        <v>39</v>
      </c>
      <c r="D266" s="94"/>
      <c r="E266" s="95"/>
      <c r="F266" s="95">
        <f>IFERROR(VLOOKUP(C266,Admin_Lists!$A$9:$B$41,2,FALSE),"")</f>
        <v>0</v>
      </c>
      <c r="G266" s="89" t="s">
        <v>285</v>
      </c>
      <c r="J266" s="92" t="s">
        <v>284</v>
      </c>
      <c r="K266" s="93" t="s">
        <v>39</v>
      </c>
      <c r="L266" s="94"/>
      <c r="M266" s="95"/>
      <c r="N266" s="95">
        <f>IFERROR(VLOOKUP(K266,Admin_Lists!$A$9:$B$41,2,FALSE),"")</f>
        <v>0</v>
      </c>
      <c r="O266" s="89" t="s">
        <v>285</v>
      </c>
    </row>
    <row r="267" spans="2:15" ht="19.149999999999999">
      <c r="B267" s="96"/>
      <c r="C267" s="357" t="str">
        <f>"Area Description: "&amp;'Sq. Ft. Area Individual Files'!D21</f>
        <v xml:space="preserve">Area Description: </v>
      </c>
      <c r="D267" s="357"/>
      <c r="E267" s="357"/>
      <c r="F267" s="357"/>
      <c r="J267" s="96"/>
      <c r="K267" s="357" t="str">
        <f>"Area Description: "&amp;'Sq. Ft. Area Individual Files'!D22</f>
        <v xml:space="preserve">Area Description: </v>
      </c>
      <c r="L267" s="357"/>
      <c r="M267" s="357"/>
      <c r="N267" s="357"/>
    </row>
    <row r="268" spans="2:15" ht="16.899999999999999" customHeight="1">
      <c r="B268" s="358" t="s">
        <v>260</v>
      </c>
      <c r="C268" s="360" t="s">
        <v>266</v>
      </c>
      <c r="D268" s="360" t="s">
        <v>267</v>
      </c>
      <c r="E268" s="360" t="s">
        <v>262</v>
      </c>
      <c r="F268" s="360" t="s">
        <v>287</v>
      </c>
      <c r="J268" s="358" t="s">
        <v>260</v>
      </c>
      <c r="K268" s="360" t="s">
        <v>266</v>
      </c>
      <c r="L268" s="360" t="s">
        <v>267</v>
      </c>
      <c r="M268" s="360" t="s">
        <v>262</v>
      </c>
      <c r="N268" s="360" t="s">
        <v>287</v>
      </c>
    </row>
    <row r="269" spans="2:15">
      <c r="B269" s="359"/>
      <c r="C269" s="361"/>
      <c r="D269" s="361"/>
      <c r="E269" s="361"/>
      <c r="F269" s="361"/>
      <c r="J269" s="359"/>
      <c r="K269" s="361"/>
      <c r="L269" s="361"/>
      <c r="M269" s="361"/>
      <c r="N269" s="361"/>
    </row>
    <row r="270" spans="2:15">
      <c r="B270" s="82"/>
      <c r="C270" s="83" t="str">
        <f>IF(B270="","",VLOOKUP(B270,'Fixture List Individual Files'!$B$14:$D$63,2,FALSE))</f>
        <v/>
      </c>
      <c r="D270" s="84"/>
      <c r="E270" s="85" t="str">
        <f>IF(B270="","",VLOOKUP(B270,'Fixture List Individual Files'!$B$14:$D$63,3,FALSE))</f>
        <v/>
      </c>
      <c r="F270" s="85" t="str">
        <f>IF(E270="","",D270*E270)</f>
        <v/>
      </c>
      <c r="J270" s="82"/>
      <c r="K270" s="83" t="str">
        <f>IF(J270="","",VLOOKUP(J270,'Fixture List Individual Files'!$B$14:$D$63,2,FALSE))</f>
        <v/>
      </c>
      <c r="L270" s="84"/>
      <c r="M270" s="85" t="str">
        <f>IF(J270="","",VLOOKUP(J270,'Fixture List Individual Files'!$B$14:$D$63,3,FALSE))</f>
        <v/>
      </c>
      <c r="N270" s="85" t="str">
        <f>IF(M270="","",L270*M270)</f>
        <v/>
      </c>
    </row>
    <row r="271" spans="2:15">
      <c r="B271" s="82"/>
      <c r="C271" s="83" t="str">
        <f>IF(B271="","",VLOOKUP(B271,'Fixture List Individual Files'!$B$14:$D$63,2,FALSE))</f>
        <v/>
      </c>
      <c r="D271" s="84"/>
      <c r="E271" s="85" t="str">
        <f>IF(B271="","",VLOOKUP(B271,'Fixture List Individual Files'!$B$14:$D$63,3,FALSE))</f>
        <v/>
      </c>
      <c r="F271" s="85" t="str">
        <f t="shared" ref="F271:F305" si="13">IF(E271="","",D271*E271)</f>
        <v/>
      </c>
      <c r="J271" s="82"/>
      <c r="K271" s="83" t="str">
        <f>IF(J271="","",VLOOKUP(J271,'Fixture List Individual Files'!$B$14:$D$63,2,FALSE))</f>
        <v/>
      </c>
      <c r="L271" s="84"/>
      <c r="M271" s="85" t="str">
        <f>IF(J271="","",VLOOKUP(J271,'Fixture List Individual Files'!$B$14:$D$63,3,FALSE))</f>
        <v/>
      </c>
      <c r="N271" s="85" t="str">
        <f t="shared" ref="N271:N305" si="14">IF(M271="","",L271*M271)</f>
        <v/>
      </c>
    </row>
    <row r="272" spans="2:15">
      <c r="B272" s="82"/>
      <c r="C272" s="83" t="str">
        <f>IF(B272="","",VLOOKUP(B272,'Fixture List Individual Files'!$B$14:$D$63,2,FALSE))</f>
        <v/>
      </c>
      <c r="D272" s="84"/>
      <c r="E272" s="85" t="str">
        <f>IF(B272="","",VLOOKUP(B272,'Fixture List Individual Files'!$B$14:$D$63,3,FALSE))</f>
        <v/>
      </c>
      <c r="F272" s="85" t="str">
        <f t="shared" si="13"/>
        <v/>
      </c>
      <c r="J272" s="82"/>
      <c r="K272" s="83" t="str">
        <f>IF(J272="","",VLOOKUP(J272,'Fixture List Individual Files'!$B$14:$D$63,2,FALSE))</f>
        <v/>
      </c>
      <c r="L272" s="84"/>
      <c r="M272" s="85" t="str">
        <f>IF(J272="","",VLOOKUP(J272,'Fixture List Individual Files'!$B$14:$D$63,3,FALSE))</f>
        <v/>
      </c>
      <c r="N272" s="85" t="str">
        <f t="shared" si="14"/>
        <v/>
      </c>
    </row>
    <row r="273" spans="2:14">
      <c r="B273" s="82"/>
      <c r="C273" s="83" t="str">
        <f>IF(B273="","",VLOOKUP(B273,'Fixture List Individual Files'!$B$14:$D$63,2,FALSE))</f>
        <v/>
      </c>
      <c r="D273" s="84"/>
      <c r="E273" s="85" t="str">
        <f>IF(B273="","",VLOOKUP(B273,'Fixture List Individual Files'!$B$14:$D$63,3,FALSE))</f>
        <v/>
      </c>
      <c r="F273" s="85" t="str">
        <f t="shared" si="13"/>
        <v/>
      </c>
      <c r="J273" s="82"/>
      <c r="K273" s="83" t="str">
        <f>IF(J273="","",VLOOKUP(J273,'Fixture List Individual Files'!$B$14:$D$63,2,FALSE))</f>
        <v/>
      </c>
      <c r="L273" s="84"/>
      <c r="M273" s="85" t="str">
        <f>IF(J273="","",VLOOKUP(J273,'Fixture List Individual Files'!$B$14:$D$63,3,FALSE))</f>
        <v/>
      </c>
      <c r="N273" s="85" t="str">
        <f t="shared" si="14"/>
        <v/>
      </c>
    </row>
    <row r="274" spans="2:14">
      <c r="B274" s="82"/>
      <c r="C274" s="83" t="str">
        <f>IF(B274="","",VLOOKUP(B274,'Fixture List Individual Files'!$B$14:$D$63,2,FALSE))</f>
        <v/>
      </c>
      <c r="D274" s="84"/>
      <c r="E274" s="85" t="str">
        <f>IF(B274="","",VLOOKUP(B274,'Fixture List Individual Files'!$B$14:$D$63,3,FALSE))</f>
        <v/>
      </c>
      <c r="F274" s="85" t="str">
        <f t="shared" si="13"/>
        <v/>
      </c>
      <c r="J274" s="82"/>
      <c r="K274" s="83" t="str">
        <f>IF(J274="","",VLOOKUP(J274,'Fixture List Individual Files'!$B$14:$D$63,2,FALSE))</f>
        <v/>
      </c>
      <c r="L274" s="84"/>
      <c r="M274" s="85" t="str">
        <f>IF(J274="","",VLOOKUP(J274,'Fixture List Individual Files'!$B$14:$D$63,3,FALSE))</f>
        <v/>
      </c>
      <c r="N274" s="85" t="str">
        <f t="shared" si="14"/>
        <v/>
      </c>
    </row>
    <row r="275" spans="2:14">
      <c r="B275" s="82"/>
      <c r="C275" s="83" t="str">
        <f>IF(B275="","",VLOOKUP(B275,'Fixture List Individual Files'!$B$14:$D$63,2,FALSE))</f>
        <v/>
      </c>
      <c r="D275" s="84"/>
      <c r="E275" s="85" t="str">
        <f>IF(B275="","",VLOOKUP(B275,'Fixture List Individual Files'!$B$14:$D$63,3,FALSE))</f>
        <v/>
      </c>
      <c r="F275" s="85" t="str">
        <f t="shared" si="13"/>
        <v/>
      </c>
      <c r="J275" s="82"/>
      <c r="K275" s="83" t="str">
        <f>IF(J275="","",VLOOKUP(J275,'Fixture List Individual Files'!$B$14:$D$63,2,FALSE))</f>
        <v/>
      </c>
      <c r="L275" s="84"/>
      <c r="M275" s="85" t="str">
        <f>IF(J275="","",VLOOKUP(J275,'Fixture List Individual Files'!$B$14:$D$63,3,FALSE))</f>
        <v/>
      </c>
      <c r="N275" s="85" t="str">
        <f t="shared" si="14"/>
        <v/>
      </c>
    </row>
    <row r="276" spans="2:14">
      <c r="B276" s="82"/>
      <c r="C276" s="83" t="str">
        <f>IF(B276="","",VLOOKUP(B276,'Fixture List Individual Files'!$B$14:$D$63,2,FALSE))</f>
        <v/>
      </c>
      <c r="D276" s="84"/>
      <c r="E276" s="85" t="str">
        <f>IF(B276="","",VLOOKUP(B276,'Fixture List Individual Files'!$B$14:$D$63,3,FALSE))</f>
        <v/>
      </c>
      <c r="F276" s="85" t="str">
        <f t="shared" si="13"/>
        <v/>
      </c>
      <c r="J276" s="82"/>
      <c r="K276" s="83" t="str">
        <f>IF(J276="","",VLOOKUP(J276,'Fixture List Individual Files'!$B$14:$D$63,2,FALSE))</f>
        <v/>
      </c>
      <c r="L276" s="84"/>
      <c r="M276" s="85" t="str">
        <f>IF(J276="","",VLOOKUP(J276,'Fixture List Individual Files'!$B$14:$D$63,3,FALSE))</f>
        <v/>
      </c>
      <c r="N276" s="85" t="str">
        <f t="shared" si="14"/>
        <v/>
      </c>
    </row>
    <row r="277" spans="2:14">
      <c r="B277" s="82"/>
      <c r="C277" s="83" t="str">
        <f>IF(B277="","",VLOOKUP(B277,'Fixture List Individual Files'!$B$14:$D$63,2,FALSE))</f>
        <v/>
      </c>
      <c r="D277" s="84"/>
      <c r="E277" s="85" t="str">
        <f>IF(B277="","",VLOOKUP(B277,'Fixture List Individual Files'!$B$14:$D$63,3,FALSE))</f>
        <v/>
      </c>
      <c r="F277" s="85" t="str">
        <f t="shared" si="13"/>
        <v/>
      </c>
      <c r="J277" s="82"/>
      <c r="K277" s="83" t="str">
        <f>IF(J277="","",VLOOKUP(J277,'Fixture List Individual Files'!$B$14:$D$63,2,FALSE))</f>
        <v/>
      </c>
      <c r="L277" s="84"/>
      <c r="M277" s="85" t="str">
        <f>IF(J277="","",VLOOKUP(J277,'Fixture List Individual Files'!$B$14:$D$63,3,FALSE))</f>
        <v/>
      </c>
      <c r="N277" s="85" t="str">
        <f t="shared" si="14"/>
        <v/>
      </c>
    </row>
    <row r="278" spans="2:14">
      <c r="B278" s="82"/>
      <c r="C278" s="83" t="str">
        <f>IF(B278="","",VLOOKUP(B278,'Fixture List Individual Files'!$B$14:$D$63,2,FALSE))</f>
        <v/>
      </c>
      <c r="D278" s="84"/>
      <c r="E278" s="85" t="str">
        <f>IF(B278="","",VLOOKUP(B278,'Fixture List Individual Files'!$B$14:$D$63,3,FALSE))</f>
        <v/>
      </c>
      <c r="F278" s="85" t="str">
        <f t="shared" si="13"/>
        <v/>
      </c>
      <c r="J278" s="82"/>
      <c r="K278" s="83" t="str">
        <f>IF(J278="","",VLOOKUP(J278,'Fixture List Individual Files'!$B$14:$D$63,2,FALSE))</f>
        <v/>
      </c>
      <c r="L278" s="84"/>
      <c r="M278" s="85" t="str">
        <f>IF(J278="","",VLOOKUP(J278,'Fixture List Individual Files'!$B$14:$D$63,3,FALSE))</f>
        <v/>
      </c>
      <c r="N278" s="85" t="str">
        <f t="shared" si="14"/>
        <v/>
      </c>
    </row>
    <row r="279" spans="2:14">
      <c r="B279" s="82"/>
      <c r="C279" s="83" t="str">
        <f>IF(B279="","",VLOOKUP(B279,'Fixture List Individual Files'!$B$14:$D$63,2,FALSE))</f>
        <v/>
      </c>
      <c r="D279" s="84"/>
      <c r="E279" s="85" t="str">
        <f>IF(B279="","",VLOOKUP(B279,'Fixture List Individual Files'!$B$14:$D$63,3,FALSE))</f>
        <v/>
      </c>
      <c r="F279" s="85" t="str">
        <f t="shared" si="13"/>
        <v/>
      </c>
      <c r="J279" s="82"/>
      <c r="K279" s="83" t="str">
        <f>IF(J279="","",VLOOKUP(J279,'Fixture List Individual Files'!$B$14:$D$63,2,FALSE))</f>
        <v/>
      </c>
      <c r="L279" s="84"/>
      <c r="M279" s="85" t="str">
        <f>IF(J279="","",VLOOKUP(J279,'Fixture List Individual Files'!$B$14:$D$63,3,FALSE))</f>
        <v/>
      </c>
      <c r="N279" s="85" t="str">
        <f t="shared" si="14"/>
        <v/>
      </c>
    </row>
    <row r="280" spans="2:14">
      <c r="B280" s="82"/>
      <c r="C280" s="83" t="str">
        <f>IF(B280="","",VLOOKUP(B280,'Fixture List Individual Files'!$B$14:$D$63,2,FALSE))</f>
        <v/>
      </c>
      <c r="D280" s="84"/>
      <c r="E280" s="85" t="str">
        <f>IF(B280="","",VLOOKUP(B280,'Fixture List Individual Files'!$B$14:$D$63,3,FALSE))</f>
        <v/>
      </c>
      <c r="F280" s="85" t="str">
        <f t="shared" si="13"/>
        <v/>
      </c>
      <c r="J280" s="82"/>
      <c r="K280" s="83" t="str">
        <f>IF(J280="","",VLOOKUP(J280,'Fixture List Individual Files'!$B$14:$D$63,2,FALSE))</f>
        <v/>
      </c>
      <c r="L280" s="84"/>
      <c r="M280" s="85" t="str">
        <f>IF(J280="","",VLOOKUP(J280,'Fixture List Individual Files'!$B$14:$D$63,3,FALSE))</f>
        <v/>
      </c>
      <c r="N280" s="85" t="str">
        <f t="shared" si="14"/>
        <v/>
      </c>
    </row>
    <row r="281" spans="2:14">
      <c r="B281" s="82"/>
      <c r="C281" s="83" t="str">
        <f>IF(B281="","",VLOOKUP(B281,'Fixture List Individual Files'!$B$14:$D$63,2,FALSE))</f>
        <v/>
      </c>
      <c r="D281" s="84"/>
      <c r="E281" s="85" t="str">
        <f>IF(B281="","",VLOOKUP(B281,'Fixture List Individual Files'!$B$14:$D$63,3,FALSE))</f>
        <v/>
      </c>
      <c r="F281" s="85" t="str">
        <f t="shared" si="13"/>
        <v/>
      </c>
      <c r="J281" s="82"/>
      <c r="K281" s="83" t="str">
        <f>IF(J281="","",VLOOKUP(J281,'Fixture List Individual Files'!$B$14:$D$63,2,FALSE))</f>
        <v/>
      </c>
      <c r="L281" s="84"/>
      <c r="M281" s="85" t="str">
        <f>IF(J281="","",VLOOKUP(J281,'Fixture List Individual Files'!$B$14:$D$63,3,FALSE))</f>
        <v/>
      </c>
      <c r="N281" s="85" t="str">
        <f t="shared" si="14"/>
        <v/>
      </c>
    </row>
    <row r="282" spans="2:14">
      <c r="B282" s="82"/>
      <c r="C282" s="83" t="str">
        <f>IF(B282="","",VLOOKUP(B282,'Fixture List Individual Files'!$B$14:$D$63,2,FALSE))</f>
        <v/>
      </c>
      <c r="D282" s="84"/>
      <c r="E282" s="85" t="str">
        <f>IF(B282="","",VLOOKUP(B282,'Fixture List Individual Files'!$B$14:$D$63,3,FALSE))</f>
        <v/>
      </c>
      <c r="F282" s="85" t="str">
        <f t="shared" si="13"/>
        <v/>
      </c>
      <c r="J282" s="82"/>
      <c r="K282" s="83" t="str">
        <f>IF(J282="","",VLOOKUP(J282,'Fixture List Individual Files'!$B$14:$D$63,2,FALSE))</f>
        <v/>
      </c>
      <c r="L282" s="84"/>
      <c r="M282" s="85" t="str">
        <f>IF(J282="","",VLOOKUP(J282,'Fixture List Individual Files'!$B$14:$D$63,3,FALSE))</f>
        <v/>
      </c>
      <c r="N282" s="85" t="str">
        <f t="shared" si="14"/>
        <v/>
      </c>
    </row>
    <row r="283" spans="2:14">
      <c r="B283" s="82"/>
      <c r="C283" s="83" t="str">
        <f>IF(B283="","",VLOOKUP(B283,'Fixture List Individual Files'!$B$14:$D$63,2,FALSE))</f>
        <v/>
      </c>
      <c r="D283" s="84"/>
      <c r="E283" s="85" t="str">
        <f>IF(B283="","",VLOOKUP(B283,'Fixture List Individual Files'!$B$14:$D$63,3,FALSE))</f>
        <v/>
      </c>
      <c r="F283" s="85" t="str">
        <f t="shared" si="13"/>
        <v/>
      </c>
      <c r="J283" s="82"/>
      <c r="K283" s="83" t="str">
        <f>IF(J283="","",VLOOKUP(J283,'Fixture List Individual Files'!$B$14:$D$63,2,FALSE))</f>
        <v/>
      </c>
      <c r="L283" s="84"/>
      <c r="M283" s="85" t="str">
        <f>IF(J283="","",VLOOKUP(J283,'Fixture List Individual Files'!$B$14:$D$63,3,FALSE))</f>
        <v/>
      </c>
      <c r="N283" s="85" t="str">
        <f t="shared" si="14"/>
        <v/>
      </c>
    </row>
    <row r="284" spans="2:14">
      <c r="B284" s="82"/>
      <c r="C284" s="83" t="str">
        <f>IF(B284="","",VLOOKUP(B284,'Fixture List Individual Files'!$B$14:$D$63,2,FALSE))</f>
        <v/>
      </c>
      <c r="D284" s="84"/>
      <c r="E284" s="85" t="str">
        <f>IF(B284="","",VLOOKUP(B284,'Fixture List Individual Files'!$B$14:$D$63,3,FALSE))</f>
        <v/>
      </c>
      <c r="F284" s="85" t="str">
        <f t="shared" si="13"/>
        <v/>
      </c>
      <c r="J284" s="82"/>
      <c r="K284" s="83" t="str">
        <f>IF(J284="","",VLOOKUP(J284,'Fixture List Individual Files'!$B$14:$D$63,2,FALSE))</f>
        <v/>
      </c>
      <c r="L284" s="84"/>
      <c r="M284" s="85" t="str">
        <f>IF(J284="","",VLOOKUP(J284,'Fixture List Individual Files'!$B$14:$D$63,3,FALSE))</f>
        <v/>
      </c>
      <c r="N284" s="85" t="str">
        <f t="shared" si="14"/>
        <v/>
      </c>
    </row>
    <row r="285" spans="2:14">
      <c r="B285" s="82"/>
      <c r="C285" s="83" t="str">
        <f>IF(B285="","",VLOOKUP(B285,'Fixture List Individual Files'!$B$14:$D$63,2,FALSE))</f>
        <v/>
      </c>
      <c r="D285" s="84"/>
      <c r="E285" s="85" t="str">
        <f>IF(B285="","",VLOOKUP(B285,'Fixture List Individual Files'!$B$14:$D$63,3,FALSE))</f>
        <v/>
      </c>
      <c r="F285" s="85" t="str">
        <f t="shared" si="13"/>
        <v/>
      </c>
      <c r="J285" s="82"/>
      <c r="K285" s="83" t="str">
        <f>IF(J285="","",VLOOKUP(J285,'Fixture List Individual Files'!$B$14:$D$63,2,FALSE))</f>
        <v/>
      </c>
      <c r="L285" s="84"/>
      <c r="M285" s="85" t="str">
        <f>IF(J285="","",VLOOKUP(J285,'Fixture List Individual Files'!$B$14:$D$63,3,FALSE))</f>
        <v/>
      </c>
      <c r="N285" s="85" t="str">
        <f t="shared" si="14"/>
        <v/>
      </c>
    </row>
    <row r="286" spans="2:14">
      <c r="B286" s="82"/>
      <c r="C286" s="83" t="str">
        <f>IF(B286="","",VLOOKUP(B286,'Fixture List Individual Files'!$B$14:$D$63,2,FALSE))</f>
        <v/>
      </c>
      <c r="D286" s="84"/>
      <c r="E286" s="85" t="str">
        <f>IF(B286="","",VLOOKUP(B286,'Fixture List Individual Files'!$B$14:$D$63,3,FALSE))</f>
        <v/>
      </c>
      <c r="F286" s="85" t="str">
        <f t="shared" si="13"/>
        <v/>
      </c>
      <c r="J286" s="82"/>
      <c r="K286" s="83" t="str">
        <f>IF(J286="","",VLOOKUP(J286,'Fixture List Individual Files'!$B$14:$D$63,2,FALSE))</f>
        <v/>
      </c>
      <c r="L286" s="84"/>
      <c r="M286" s="85" t="str">
        <f>IF(J286="","",VLOOKUP(J286,'Fixture List Individual Files'!$B$14:$D$63,3,FALSE))</f>
        <v/>
      </c>
      <c r="N286" s="85" t="str">
        <f t="shared" si="14"/>
        <v/>
      </c>
    </row>
    <row r="287" spans="2:14">
      <c r="B287" s="82"/>
      <c r="C287" s="83" t="str">
        <f>IF(B287="","",VLOOKUP(B287,'Fixture List Individual Files'!$B$14:$D$63,2,FALSE))</f>
        <v/>
      </c>
      <c r="D287" s="84"/>
      <c r="E287" s="85" t="str">
        <f>IF(B287="","",VLOOKUP(B287,'Fixture List Individual Files'!$B$14:$D$63,3,FALSE))</f>
        <v/>
      </c>
      <c r="F287" s="85" t="str">
        <f t="shared" si="13"/>
        <v/>
      </c>
      <c r="J287" s="82"/>
      <c r="K287" s="83" t="str">
        <f>IF(J287="","",VLOOKUP(J287,'Fixture List Individual Files'!$B$14:$D$63,2,FALSE))</f>
        <v/>
      </c>
      <c r="L287" s="84"/>
      <c r="M287" s="85" t="str">
        <f>IF(J287="","",VLOOKUP(J287,'Fixture List Individual Files'!$B$14:$D$63,3,FALSE))</f>
        <v/>
      </c>
      <c r="N287" s="85" t="str">
        <f t="shared" si="14"/>
        <v/>
      </c>
    </row>
    <row r="288" spans="2:14">
      <c r="B288" s="82"/>
      <c r="C288" s="83" t="str">
        <f>IF(B288="","",VLOOKUP(B288,'Fixture List Individual Files'!$B$14:$D$63,2,FALSE))</f>
        <v/>
      </c>
      <c r="D288" s="84"/>
      <c r="E288" s="85" t="str">
        <f>IF(B288="","",VLOOKUP(B288,'Fixture List Individual Files'!$B$14:$D$63,3,FALSE))</f>
        <v/>
      </c>
      <c r="F288" s="85" t="str">
        <f t="shared" si="13"/>
        <v/>
      </c>
      <c r="J288" s="82"/>
      <c r="K288" s="83" t="str">
        <f>IF(J288="","",VLOOKUP(J288,'Fixture List Individual Files'!$B$14:$D$63,2,FALSE))</f>
        <v/>
      </c>
      <c r="L288" s="84"/>
      <c r="M288" s="85" t="str">
        <f>IF(J288="","",VLOOKUP(J288,'Fixture List Individual Files'!$B$14:$D$63,3,FALSE))</f>
        <v/>
      </c>
      <c r="N288" s="85" t="str">
        <f t="shared" si="14"/>
        <v/>
      </c>
    </row>
    <row r="289" spans="2:14">
      <c r="B289" s="82"/>
      <c r="C289" s="83" t="str">
        <f>IF(B289="","",VLOOKUP(B289,'Fixture List Individual Files'!$B$14:$D$63,2,FALSE))</f>
        <v/>
      </c>
      <c r="D289" s="84"/>
      <c r="E289" s="85" t="str">
        <f>IF(B289="","",VLOOKUP(B289,'Fixture List Individual Files'!$B$14:$D$63,3,FALSE))</f>
        <v/>
      </c>
      <c r="F289" s="85" t="str">
        <f t="shared" si="13"/>
        <v/>
      </c>
      <c r="J289" s="82"/>
      <c r="K289" s="83" t="str">
        <f>IF(J289="","",VLOOKUP(J289,'Fixture List Individual Files'!$B$14:$D$63,2,FALSE))</f>
        <v/>
      </c>
      <c r="L289" s="84"/>
      <c r="M289" s="85" t="str">
        <f>IF(J289="","",VLOOKUP(J289,'Fixture List Individual Files'!$B$14:$D$63,3,FALSE))</f>
        <v/>
      </c>
      <c r="N289" s="85" t="str">
        <f t="shared" si="14"/>
        <v/>
      </c>
    </row>
    <row r="290" spans="2:14">
      <c r="B290" s="82"/>
      <c r="C290" s="83" t="str">
        <f>IF(B290="","",VLOOKUP(B290,'Fixture List Individual Files'!$B$14:$D$63,2,FALSE))</f>
        <v/>
      </c>
      <c r="D290" s="84"/>
      <c r="E290" s="85" t="str">
        <f>IF(B290="","",VLOOKUP(B290,'Fixture List Individual Files'!$B$14:$D$63,3,FALSE))</f>
        <v/>
      </c>
      <c r="F290" s="85" t="str">
        <f t="shared" si="13"/>
        <v/>
      </c>
      <c r="J290" s="82"/>
      <c r="K290" s="83" t="str">
        <f>IF(J290="","",VLOOKUP(J290,'Fixture List Individual Files'!$B$14:$D$63,2,FALSE))</f>
        <v/>
      </c>
      <c r="L290" s="84"/>
      <c r="M290" s="85" t="str">
        <f>IF(J290="","",VLOOKUP(J290,'Fixture List Individual Files'!$B$14:$D$63,3,FALSE))</f>
        <v/>
      </c>
      <c r="N290" s="85" t="str">
        <f t="shared" si="14"/>
        <v/>
      </c>
    </row>
    <row r="291" spans="2:14">
      <c r="B291" s="82"/>
      <c r="C291" s="83" t="str">
        <f>IF(B291="","",VLOOKUP(B291,'Fixture List Individual Files'!$B$14:$D$63,2,FALSE))</f>
        <v/>
      </c>
      <c r="D291" s="84"/>
      <c r="E291" s="85" t="str">
        <f>IF(B291="","",VLOOKUP(B291,'Fixture List Individual Files'!$B$14:$D$63,3,FALSE))</f>
        <v/>
      </c>
      <c r="F291" s="85" t="str">
        <f t="shared" si="13"/>
        <v/>
      </c>
      <c r="J291" s="82"/>
      <c r="K291" s="83" t="str">
        <f>IF(J291="","",VLOOKUP(J291,'Fixture List Individual Files'!$B$14:$D$63,2,FALSE))</f>
        <v/>
      </c>
      <c r="L291" s="84"/>
      <c r="M291" s="85" t="str">
        <f>IF(J291="","",VLOOKUP(J291,'Fixture List Individual Files'!$B$14:$D$63,3,FALSE))</f>
        <v/>
      </c>
      <c r="N291" s="85" t="str">
        <f t="shared" si="14"/>
        <v/>
      </c>
    </row>
    <row r="292" spans="2:14">
      <c r="B292" s="82"/>
      <c r="C292" s="83" t="str">
        <f>IF(B292="","",VLOOKUP(B292,'Fixture List Individual Files'!$B$14:$D$63,2,FALSE))</f>
        <v/>
      </c>
      <c r="D292" s="84"/>
      <c r="E292" s="85" t="str">
        <f>IF(B292="","",VLOOKUP(B292,'Fixture List Individual Files'!$B$14:$D$63,3,FALSE))</f>
        <v/>
      </c>
      <c r="F292" s="85" t="str">
        <f t="shared" si="13"/>
        <v/>
      </c>
      <c r="J292" s="82"/>
      <c r="K292" s="83" t="str">
        <f>IF(J292="","",VLOOKUP(J292,'Fixture List Individual Files'!$B$14:$D$63,2,FALSE))</f>
        <v/>
      </c>
      <c r="L292" s="84"/>
      <c r="M292" s="85" t="str">
        <f>IF(J292="","",VLOOKUP(J292,'Fixture List Individual Files'!$B$14:$D$63,3,FALSE))</f>
        <v/>
      </c>
      <c r="N292" s="85" t="str">
        <f t="shared" si="14"/>
        <v/>
      </c>
    </row>
    <row r="293" spans="2:14">
      <c r="B293" s="82"/>
      <c r="C293" s="83" t="str">
        <f>IF(B293="","",VLOOKUP(B293,'Fixture List Individual Files'!$B$14:$D$63,2,FALSE))</f>
        <v/>
      </c>
      <c r="D293" s="84"/>
      <c r="E293" s="85" t="str">
        <f>IF(B293="","",VLOOKUP(B293,'Fixture List Individual Files'!$B$14:$D$63,3,FALSE))</f>
        <v/>
      </c>
      <c r="F293" s="85" t="str">
        <f t="shared" si="13"/>
        <v/>
      </c>
      <c r="J293" s="82"/>
      <c r="K293" s="83" t="str">
        <f>IF(J293="","",VLOOKUP(J293,'Fixture List Individual Files'!$B$14:$D$63,2,FALSE))</f>
        <v/>
      </c>
      <c r="L293" s="84"/>
      <c r="M293" s="85" t="str">
        <f>IF(J293="","",VLOOKUP(J293,'Fixture List Individual Files'!$B$14:$D$63,3,FALSE))</f>
        <v/>
      </c>
      <c r="N293" s="85" t="str">
        <f t="shared" si="14"/>
        <v/>
      </c>
    </row>
    <row r="294" spans="2:14">
      <c r="B294" s="82"/>
      <c r="C294" s="83" t="str">
        <f>IF(B294="","",VLOOKUP(B294,'Fixture List Individual Files'!$B$14:$D$63,2,FALSE))</f>
        <v/>
      </c>
      <c r="D294" s="84"/>
      <c r="E294" s="85" t="str">
        <f>IF(B294="","",VLOOKUP(B294,'Fixture List Individual Files'!$B$14:$D$63,3,FALSE))</f>
        <v/>
      </c>
      <c r="F294" s="85" t="str">
        <f t="shared" si="13"/>
        <v/>
      </c>
      <c r="J294" s="82"/>
      <c r="K294" s="83" t="str">
        <f>IF(J294="","",VLOOKUP(J294,'Fixture List Individual Files'!$B$14:$D$63,2,FALSE))</f>
        <v/>
      </c>
      <c r="L294" s="84"/>
      <c r="M294" s="85" t="str">
        <f>IF(J294="","",VLOOKUP(J294,'Fixture List Individual Files'!$B$14:$D$63,3,FALSE))</f>
        <v/>
      </c>
      <c r="N294" s="85" t="str">
        <f t="shared" si="14"/>
        <v/>
      </c>
    </row>
    <row r="295" spans="2:14">
      <c r="B295" s="82"/>
      <c r="C295" s="83" t="str">
        <f>IF(B295="","",VLOOKUP(B295,'Fixture List Individual Files'!$B$14:$D$63,2,FALSE))</f>
        <v/>
      </c>
      <c r="D295" s="84"/>
      <c r="E295" s="85" t="str">
        <f>IF(B295="","",VLOOKUP(B295,'Fixture List Individual Files'!$B$14:$D$63,3,FALSE))</f>
        <v/>
      </c>
      <c r="F295" s="85" t="str">
        <f t="shared" si="13"/>
        <v/>
      </c>
      <c r="J295" s="82"/>
      <c r="K295" s="83" t="str">
        <f>IF(J295="","",VLOOKUP(J295,'Fixture List Individual Files'!$B$14:$D$63,2,FALSE))</f>
        <v/>
      </c>
      <c r="L295" s="84"/>
      <c r="M295" s="85" t="str">
        <f>IF(J295="","",VLOOKUP(J295,'Fixture List Individual Files'!$B$14:$D$63,3,FALSE))</f>
        <v/>
      </c>
      <c r="N295" s="85" t="str">
        <f t="shared" si="14"/>
        <v/>
      </c>
    </row>
    <row r="296" spans="2:14">
      <c r="B296" s="82"/>
      <c r="C296" s="83" t="str">
        <f>IF(B296="","",VLOOKUP(B296,'Fixture List Individual Files'!$B$14:$D$63,2,FALSE))</f>
        <v/>
      </c>
      <c r="D296" s="84"/>
      <c r="E296" s="85" t="str">
        <f>IF(B296="","",VLOOKUP(B296,'Fixture List Individual Files'!$B$14:$D$63,3,FALSE))</f>
        <v/>
      </c>
      <c r="F296" s="85" t="str">
        <f t="shared" si="13"/>
        <v/>
      </c>
      <c r="J296" s="82"/>
      <c r="K296" s="83" t="str">
        <f>IF(J296="","",VLOOKUP(J296,'Fixture List Individual Files'!$B$14:$D$63,2,FALSE))</f>
        <v/>
      </c>
      <c r="L296" s="84"/>
      <c r="M296" s="85" t="str">
        <f>IF(J296="","",VLOOKUP(J296,'Fixture List Individual Files'!$B$14:$D$63,3,FALSE))</f>
        <v/>
      </c>
      <c r="N296" s="85" t="str">
        <f t="shared" si="14"/>
        <v/>
      </c>
    </row>
    <row r="297" spans="2:14">
      <c r="B297" s="82"/>
      <c r="C297" s="83" t="str">
        <f>IF(B297="","",VLOOKUP(B297,'Fixture List Individual Files'!$B$14:$D$63,2,FALSE))</f>
        <v/>
      </c>
      <c r="D297" s="84"/>
      <c r="E297" s="85" t="str">
        <f>IF(B297="","",VLOOKUP(B297,'Fixture List Individual Files'!$B$14:$D$63,3,FALSE))</f>
        <v/>
      </c>
      <c r="F297" s="85" t="str">
        <f t="shared" si="13"/>
        <v/>
      </c>
      <c r="J297" s="82"/>
      <c r="K297" s="83" t="str">
        <f>IF(J297="","",VLOOKUP(J297,'Fixture List Individual Files'!$B$14:$D$63,2,FALSE))</f>
        <v/>
      </c>
      <c r="L297" s="84"/>
      <c r="M297" s="85" t="str">
        <f>IF(J297="","",VLOOKUP(J297,'Fixture List Individual Files'!$B$14:$D$63,3,FALSE))</f>
        <v/>
      </c>
      <c r="N297" s="85" t="str">
        <f t="shared" si="14"/>
        <v/>
      </c>
    </row>
    <row r="298" spans="2:14">
      <c r="B298" s="82"/>
      <c r="C298" s="83" t="str">
        <f>IF(B298="","",VLOOKUP(B298,'Fixture List Individual Files'!$B$14:$D$63,2,FALSE))</f>
        <v/>
      </c>
      <c r="D298" s="84"/>
      <c r="E298" s="85" t="str">
        <f>IF(B298="","",VLOOKUP(B298,'Fixture List Individual Files'!$B$14:$D$63,3,FALSE))</f>
        <v/>
      </c>
      <c r="F298" s="85" t="str">
        <f t="shared" si="13"/>
        <v/>
      </c>
      <c r="J298" s="82"/>
      <c r="K298" s="83" t="str">
        <f>IF(J298="","",VLOOKUP(J298,'Fixture List Individual Files'!$B$14:$D$63,2,FALSE))</f>
        <v/>
      </c>
      <c r="L298" s="84"/>
      <c r="M298" s="85" t="str">
        <f>IF(J298="","",VLOOKUP(J298,'Fixture List Individual Files'!$B$14:$D$63,3,FALSE))</f>
        <v/>
      </c>
      <c r="N298" s="85" t="str">
        <f t="shared" si="14"/>
        <v/>
      </c>
    </row>
    <row r="299" spans="2:14">
      <c r="B299" s="82"/>
      <c r="C299" s="83" t="str">
        <f>IF(B299="","",VLOOKUP(B299,'Fixture List Individual Files'!$B$14:$D$63,2,FALSE))</f>
        <v/>
      </c>
      <c r="D299" s="84"/>
      <c r="E299" s="85" t="str">
        <f>IF(B299="","",VLOOKUP(B299,'Fixture List Individual Files'!$B$14:$D$63,3,FALSE))</f>
        <v/>
      </c>
      <c r="F299" s="85" t="str">
        <f t="shared" si="13"/>
        <v/>
      </c>
      <c r="J299" s="82"/>
      <c r="K299" s="83" t="str">
        <f>IF(J299="","",VLOOKUP(J299,'Fixture List Individual Files'!$B$14:$D$63,2,FALSE))</f>
        <v/>
      </c>
      <c r="L299" s="84"/>
      <c r="M299" s="85" t="str">
        <f>IF(J299="","",VLOOKUP(J299,'Fixture List Individual Files'!$B$14:$D$63,3,FALSE))</f>
        <v/>
      </c>
      <c r="N299" s="85" t="str">
        <f t="shared" si="14"/>
        <v/>
      </c>
    </row>
    <row r="300" spans="2:14">
      <c r="B300" s="82"/>
      <c r="C300" s="83" t="str">
        <f>IF(B300="","",VLOOKUP(B300,'Fixture List Individual Files'!$B$14:$D$63,2,FALSE))</f>
        <v/>
      </c>
      <c r="D300" s="84"/>
      <c r="E300" s="85" t="str">
        <f>IF(B300="","",VLOOKUP(B300,'Fixture List Individual Files'!$B$14:$D$63,3,FALSE))</f>
        <v/>
      </c>
      <c r="F300" s="85" t="str">
        <f t="shared" si="13"/>
        <v/>
      </c>
      <c r="J300" s="82"/>
      <c r="K300" s="83" t="str">
        <f>IF(J300="","",VLOOKUP(J300,'Fixture List Individual Files'!$B$14:$D$63,2,FALSE))</f>
        <v/>
      </c>
      <c r="L300" s="84"/>
      <c r="M300" s="85" t="str">
        <f>IF(J300="","",VLOOKUP(J300,'Fixture List Individual Files'!$B$14:$D$63,3,FALSE))</f>
        <v/>
      </c>
      <c r="N300" s="85" t="str">
        <f t="shared" si="14"/>
        <v/>
      </c>
    </row>
    <row r="301" spans="2:14">
      <c r="B301" s="82"/>
      <c r="C301" s="83" t="str">
        <f>IF(B301="","",VLOOKUP(B301,'Fixture List Individual Files'!$B$14:$D$63,2,FALSE))</f>
        <v/>
      </c>
      <c r="D301" s="84"/>
      <c r="E301" s="85" t="str">
        <f>IF(B301="","",VLOOKUP(B301,'Fixture List Individual Files'!$B$14:$D$63,3,FALSE))</f>
        <v/>
      </c>
      <c r="F301" s="85" t="str">
        <f t="shared" si="13"/>
        <v/>
      </c>
      <c r="J301" s="82"/>
      <c r="K301" s="83" t="str">
        <f>IF(J301="","",VLOOKUP(J301,'Fixture List Individual Files'!$B$14:$D$63,2,FALSE))</f>
        <v/>
      </c>
      <c r="L301" s="84"/>
      <c r="M301" s="85" t="str">
        <f>IF(J301="","",VLOOKUP(J301,'Fixture List Individual Files'!$B$14:$D$63,3,FALSE))</f>
        <v/>
      </c>
      <c r="N301" s="85" t="str">
        <f t="shared" si="14"/>
        <v/>
      </c>
    </row>
    <row r="302" spans="2:14">
      <c r="B302" s="82"/>
      <c r="C302" s="83" t="str">
        <f>IF(B302="","",VLOOKUP(B302,'Fixture List Individual Files'!$B$14:$D$63,2,FALSE))</f>
        <v/>
      </c>
      <c r="D302" s="84"/>
      <c r="E302" s="85" t="str">
        <f>IF(B302="","",VLOOKUP(B302,'Fixture List Individual Files'!$B$14:$D$63,3,FALSE))</f>
        <v/>
      </c>
      <c r="F302" s="85" t="str">
        <f t="shared" si="13"/>
        <v/>
      </c>
      <c r="J302" s="82"/>
      <c r="K302" s="83" t="str">
        <f>IF(J302="","",VLOOKUP(J302,'Fixture List Individual Files'!$B$14:$D$63,2,FALSE))</f>
        <v/>
      </c>
      <c r="L302" s="84"/>
      <c r="M302" s="85" t="str">
        <f>IF(J302="","",VLOOKUP(J302,'Fixture List Individual Files'!$B$14:$D$63,3,FALSE))</f>
        <v/>
      </c>
      <c r="N302" s="85" t="str">
        <f t="shared" si="14"/>
        <v/>
      </c>
    </row>
    <row r="303" spans="2:14">
      <c r="B303" s="82"/>
      <c r="C303" s="83" t="str">
        <f>IF(B303="","",VLOOKUP(B303,'Fixture List Individual Files'!$B$14:$D$63,2,FALSE))</f>
        <v/>
      </c>
      <c r="D303" s="86"/>
      <c r="E303" s="85" t="str">
        <f>IF(B303="","",VLOOKUP(B303,'Fixture List Individual Files'!$B$14:$D$63,3,FALSE))</f>
        <v/>
      </c>
      <c r="F303" s="85" t="str">
        <f t="shared" si="13"/>
        <v/>
      </c>
      <c r="J303" s="82"/>
      <c r="K303" s="83" t="str">
        <f>IF(J303="","",VLOOKUP(J303,'Fixture List Individual Files'!$B$14:$D$63,2,FALSE))</f>
        <v/>
      </c>
      <c r="L303" s="86"/>
      <c r="M303" s="85" t="str">
        <f>IF(J303="","",VLOOKUP(J303,'Fixture List Individual Files'!$B$14:$D$63,3,FALSE))</f>
        <v/>
      </c>
      <c r="N303" s="85" t="str">
        <f t="shared" si="14"/>
        <v/>
      </c>
    </row>
    <row r="304" spans="2:14">
      <c r="B304" s="82"/>
      <c r="C304" s="83" t="str">
        <f>IF(B304="","",VLOOKUP(B304,'Fixture List Individual Files'!$B$14:$D$63,2,FALSE))</f>
        <v/>
      </c>
      <c r="D304" s="87"/>
      <c r="E304" s="85" t="str">
        <f>IF(B304="","",VLOOKUP(B304,'Fixture List Individual Files'!$B$14:$D$63,3,FALSE))</f>
        <v/>
      </c>
      <c r="F304" s="85" t="str">
        <f t="shared" si="13"/>
        <v/>
      </c>
      <c r="J304" s="82"/>
      <c r="K304" s="83" t="str">
        <f>IF(J304="","",VLOOKUP(J304,'Fixture List Individual Files'!$B$14:$D$63,2,FALSE))</f>
        <v/>
      </c>
      <c r="L304" s="87"/>
      <c r="M304" s="85" t="str">
        <f>IF(J304="","",VLOOKUP(J304,'Fixture List Individual Files'!$B$14:$D$63,3,FALSE))</f>
        <v/>
      </c>
      <c r="N304" s="85" t="str">
        <f t="shared" si="14"/>
        <v/>
      </c>
    </row>
    <row r="305" spans="2:15">
      <c r="B305" s="82"/>
      <c r="C305" s="83" t="str">
        <f>IF(B305="","",VLOOKUP(B305,'Fixture List Individual Files'!$B$14:$D$63,2,FALSE))</f>
        <v/>
      </c>
      <c r="D305" s="87"/>
      <c r="E305" s="85" t="str">
        <f>IF(B305="","",VLOOKUP(B305,'Fixture List Individual Files'!$B$14:$D$63,3,FALSE))</f>
        <v/>
      </c>
      <c r="F305" s="85" t="str">
        <f t="shared" si="13"/>
        <v/>
      </c>
      <c r="J305" s="82"/>
      <c r="K305" s="83" t="str">
        <f>IF(J305="","",VLOOKUP(J305,'Fixture List Individual Files'!$B$14:$D$63,2,FALSE))</f>
        <v/>
      </c>
      <c r="L305" s="87"/>
      <c r="M305" s="85" t="str">
        <f>IF(J305="","",VLOOKUP(J305,'Fixture List Individual Files'!$B$14:$D$63,3,FALSE))</f>
        <v/>
      </c>
      <c r="N305" s="85" t="str">
        <f t="shared" si="14"/>
        <v/>
      </c>
    </row>
    <row r="306" spans="2:15">
      <c r="B306" s="240"/>
      <c r="C306" s="241" t="s">
        <v>289</v>
      </c>
      <c r="D306" s="242">
        <f>SUM(D270:D305)</f>
        <v>0</v>
      </c>
      <c r="E306" s="242"/>
      <c r="F306" s="242">
        <f>SUM(F270:F305)</f>
        <v>0</v>
      </c>
      <c r="J306" s="240"/>
      <c r="K306" s="241" t="s">
        <v>289</v>
      </c>
      <c r="L306" s="242">
        <f>SUM(L270:L305)</f>
        <v>0</v>
      </c>
      <c r="M306" s="242"/>
      <c r="N306" s="242">
        <f>SUM(N270:N305)</f>
        <v>0</v>
      </c>
    </row>
    <row r="308" spans="2:15">
      <c r="B308" s="362" t="s">
        <v>107</v>
      </c>
      <c r="C308" s="362"/>
      <c r="D308" s="362"/>
      <c r="E308" s="362"/>
      <c r="F308" s="362"/>
      <c r="J308" s="363" t="s">
        <v>108</v>
      </c>
      <c r="K308" s="363"/>
      <c r="L308" s="363"/>
      <c r="M308" s="363"/>
      <c r="N308" s="363"/>
    </row>
    <row r="309" spans="2:15" ht="17.45" thickBot="1">
      <c r="B309" s="92" t="s">
        <v>284</v>
      </c>
      <c r="C309" s="93" t="s">
        <v>39</v>
      </c>
      <c r="D309" s="94"/>
      <c r="E309" s="95"/>
      <c r="F309" s="95">
        <f>IFERROR(VLOOKUP(C309,Admin_Lists!$A$9:$B$41,2,FALSE),"")</f>
        <v>0</v>
      </c>
      <c r="G309" s="89" t="s">
        <v>285</v>
      </c>
      <c r="J309" s="92" t="s">
        <v>284</v>
      </c>
      <c r="K309" s="93" t="s">
        <v>39</v>
      </c>
      <c r="L309" s="94"/>
      <c r="M309" s="95"/>
      <c r="N309" s="95">
        <f>IFERROR(VLOOKUP(K309,Admin_Lists!$A$9:$B$41,2,FALSE),"")</f>
        <v>0</v>
      </c>
      <c r="O309" s="89" t="s">
        <v>285</v>
      </c>
    </row>
    <row r="310" spans="2:15" ht="19.149999999999999">
      <c r="B310" s="96"/>
      <c r="C310" s="357" t="str">
        <f>"Area Description: "&amp;'Sq. Ft. Area Individual Files'!D23</f>
        <v xml:space="preserve">Area Description: </v>
      </c>
      <c r="D310" s="357"/>
      <c r="E310" s="357"/>
      <c r="F310" s="357"/>
      <c r="J310" s="96"/>
      <c r="K310" s="357" t="str">
        <f>"Area Description: "&amp;'Sq. Ft. Area Individual Files'!D24</f>
        <v xml:space="preserve">Area Description: </v>
      </c>
      <c r="L310" s="357"/>
      <c r="M310" s="357"/>
      <c r="N310" s="357"/>
    </row>
    <row r="311" spans="2:15" ht="16.899999999999999" customHeight="1">
      <c r="B311" s="358" t="s">
        <v>260</v>
      </c>
      <c r="C311" s="360" t="s">
        <v>266</v>
      </c>
      <c r="D311" s="360" t="s">
        <v>267</v>
      </c>
      <c r="E311" s="360" t="s">
        <v>262</v>
      </c>
      <c r="F311" s="360" t="s">
        <v>287</v>
      </c>
      <c r="J311" s="358" t="s">
        <v>260</v>
      </c>
      <c r="K311" s="360" t="s">
        <v>266</v>
      </c>
      <c r="L311" s="360" t="s">
        <v>267</v>
      </c>
      <c r="M311" s="360" t="s">
        <v>262</v>
      </c>
      <c r="N311" s="360" t="s">
        <v>287</v>
      </c>
    </row>
    <row r="312" spans="2:15">
      <c r="B312" s="359"/>
      <c r="C312" s="361"/>
      <c r="D312" s="361"/>
      <c r="E312" s="361"/>
      <c r="F312" s="361"/>
      <c r="J312" s="359"/>
      <c r="K312" s="361"/>
      <c r="L312" s="361"/>
      <c r="M312" s="361"/>
      <c r="N312" s="361"/>
    </row>
    <row r="313" spans="2:15">
      <c r="B313" s="82"/>
      <c r="C313" s="83" t="str">
        <f>IF(B313="","",VLOOKUP(B313,'Fixture List Individual Files'!$B$14:$D$63,2,FALSE))</f>
        <v/>
      </c>
      <c r="D313" s="84"/>
      <c r="E313" s="85" t="str">
        <f>IF(B313="","",VLOOKUP(B313,'Fixture List Individual Files'!$B$14:$D$63,3,FALSE))</f>
        <v/>
      </c>
      <c r="F313" s="85" t="str">
        <f>IF(E313="","",D313*E313)</f>
        <v/>
      </c>
      <c r="J313" s="82"/>
      <c r="K313" s="83" t="str">
        <f>IF(J313="","",VLOOKUP(J313,'Fixture List Individual Files'!$B$14:$D$63,2,FALSE))</f>
        <v/>
      </c>
      <c r="L313" s="84"/>
      <c r="M313" s="85" t="str">
        <f>IF(J313="","",VLOOKUP(J313,'Fixture List Individual Files'!$B$14:$D$63,3,FALSE))</f>
        <v/>
      </c>
      <c r="N313" s="85" t="str">
        <f>IF(M313="","",L313*M313)</f>
        <v/>
      </c>
    </row>
    <row r="314" spans="2:15">
      <c r="B314" s="82"/>
      <c r="C314" s="83" t="str">
        <f>IF(B314="","",VLOOKUP(B314,'Fixture List Individual Files'!$B$14:$D$63,2,FALSE))</f>
        <v/>
      </c>
      <c r="D314" s="84"/>
      <c r="E314" s="85" t="str">
        <f>IF(B314="","",VLOOKUP(B314,'Fixture List Individual Files'!$B$14:$D$63,3,FALSE))</f>
        <v/>
      </c>
      <c r="F314" s="85" t="str">
        <f t="shared" ref="F314:F348" si="15">IF(E314="","",D314*E314)</f>
        <v/>
      </c>
      <c r="J314" s="82"/>
      <c r="K314" s="83" t="str">
        <f>IF(J314="","",VLOOKUP(J314,'Fixture List Individual Files'!$B$14:$D$63,2,FALSE))</f>
        <v/>
      </c>
      <c r="L314" s="84"/>
      <c r="M314" s="85" t="str">
        <f>IF(J314="","",VLOOKUP(J314,'Fixture List Individual Files'!$B$14:$D$63,3,FALSE))</f>
        <v/>
      </c>
      <c r="N314" s="85" t="str">
        <f t="shared" ref="N314:N348" si="16">IF(M314="","",L314*M314)</f>
        <v/>
      </c>
    </row>
    <row r="315" spans="2:15">
      <c r="B315" s="82"/>
      <c r="C315" s="83" t="str">
        <f>IF(B315="","",VLOOKUP(B315,'Fixture List Individual Files'!$B$14:$D$63,2,FALSE))</f>
        <v/>
      </c>
      <c r="D315" s="84"/>
      <c r="E315" s="85" t="str">
        <f>IF(B315="","",VLOOKUP(B315,'Fixture List Individual Files'!$B$14:$D$63,3,FALSE))</f>
        <v/>
      </c>
      <c r="F315" s="85" t="str">
        <f t="shared" si="15"/>
        <v/>
      </c>
      <c r="J315" s="82"/>
      <c r="K315" s="83" t="str">
        <f>IF(J315="","",VLOOKUP(J315,'Fixture List Individual Files'!$B$14:$D$63,2,FALSE))</f>
        <v/>
      </c>
      <c r="L315" s="84"/>
      <c r="M315" s="85" t="str">
        <f>IF(J315="","",VLOOKUP(J315,'Fixture List Individual Files'!$B$14:$D$63,3,FALSE))</f>
        <v/>
      </c>
      <c r="N315" s="85" t="str">
        <f t="shared" si="16"/>
        <v/>
      </c>
    </row>
    <row r="316" spans="2:15">
      <c r="B316" s="82"/>
      <c r="C316" s="83" t="str">
        <f>IF(B316="","",VLOOKUP(B316,'Fixture List Individual Files'!$B$14:$D$63,2,FALSE))</f>
        <v/>
      </c>
      <c r="D316" s="84"/>
      <c r="E316" s="85" t="str">
        <f>IF(B316="","",VLOOKUP(B316,'Fixture List Individual Files'!$B$14:$D$63,3,FALSE))</f>
        <v/>
      </c>
      <c r="F316" s="85" t="str">
        <f t="shared" si="15"/>
        <v/>
      </c>
      <c r="J316" s="82"/>
      <c r="K316" s="83" t="str">
        <f>IF(J316="","",VLOOKUP(J316,'Fixture List Individual Files'!$B$14:$D$63,2,FALSE))</f>
        <v/>
      </c>
      <c r="L316" s="84"/>
      <c r="M316" s="85" t="str">
        <f>IF(J316="","",VLOOKUP(J316,'Fixture List Individual Files'!$B$14:$D$63,3,FALSE))</f>
        <v/>
      </c>
      <c r="N316" s="85" t="str">
        <f t="shared" si="16"/>
        <v/>
      </c>
    </row>
    <row r="317" spans="2:15">
      <c r="B317" s="82"/>
      <c r="C317" s="83" t="str">
        <f>IF(B317="","",VLOOKUP(B317,'Fixture List Individual Files'!$B$14:$D$63,2,FALSE))</f>
        <v/>
      </c>
      <c r="D317" s="84"/>
      <c r="E317" s="85" t="str">
        <f>IF(B317="","",VLOOKUP(B317,'Fixture List Individual Files'!$B$14:$D$63,3,FALSE))</f>
        <v/>
      </c>
      <c r="F317" s="85" t="str">
        <f t="shared" si="15"/>
        <v/>
      </c>
      <c r="J317" s="82"/>
      <c r="K317" s="83" t="str">
        <f>IF(J317="","",VLOOKUP(J317,'Fixture List Individual Files'!$B$14:$D$63,2,FALSE))</f>
        <v/>
      </c>
      <c r="L317" s="84"/>
      <c r="M317" s="85" t="str">
        <f>IF(J317="","",VLOOKUP(J317,'Fixture List Individual Files'!$B$14:$D$63,3,FALSE))</f>
        <v/>
      </c>
      <c r="N317" s="85" t="str">
        <f t="shared" si="16"/>
        <v/>
      </c>
    </row>
    <row r="318" spans="2:15">
      <c r="B318" s="82"/>
      <c r="C318" s="83" t="str">
        <f>IF(B318="","",VLOOKUP(B318,'Fixture List Individual Files'!$B$14:$D$63,2,FALSE))</f>
        <v/>
      </c>
      <c r="D318" s="84"/>
      <c r="E318" s="85" t="str">
        <f>IF(B318="","",VLOOKUP(B318,'Fixture List Individual Files'!$B$14:$D$63,3,FALSE))</f>
        <v/>
      </c>
      <c r="F318" s="85" t="str">
        <f t="shared" si="15"/>
        <v/>
      </c>
      <c r="J318" s="82"/>
      <c r="K318" s="83" t="str">
        <f>IF(J318="","",VLOOKUP(J318,'Fixture List Individual Files'!$B$14:$D$63,2,FALSE))</f>
        <v/>
      </c>
      <c r="L318" s="84"/>
      <c r="M318" s="85" t="str">
        <f>IF(J318="","",VLOOKUP(J318,'Fixture List Individual Files'!$B$14:$D$63,3,FALSE))</f>
        <v/>
      </c>
      <c r="N318" s="85" t="str">
        <f t="shared" si="16"/>
        <v/>
      </c>
    </row>
    <row r="319" spans="2:15">
      <c r="B319" s="82"/>
      <c r="C319" s="83" t="str">
        <f>IF(B319="","",VLOOKUP(B319,'Fixture List Individual Files'!$B$14:$D$63,2,FALSE))</f>
        <v/>
      </c>
      <c r="D319" s="84"/>
      <c r="E319" s="85" t="str">
        <f>IF(B319="","",VLOOKUP(B319,'Fixture List Individual Files'!$B$14:$D$63,3,FALSE))</f>
        <v/>
      </c>
      <c r="F319" s="85" t="str">
        <f t="shared" si="15"/>
        <v/>
      </c>
      <c r="J319" s="82"/>
      <c r="K319" s="83" t="str">
        <f>IF(J319="","",VLOOKUP(J319,'Fixture List Individual Files'!$B$14:$D$63,2,FALSE))</f>
        <v/>
      </c>
      <c r="L319" s="84"/>
      <c r="M319" s="85" t="str">
        <f>IF(J319="","",VLOOKUP(J319,'Fixture List Individual Files'!$B$14:$D$63,3,FALSE))</f>
        <v/>
      </c>
      <c r="N319" s="85" t="str">
        <f t="shared" si="16"/>
        <v/>
      </c>
    </row>
    <row r="320" spans="2:15">
      <c r="B320" s="82"/>
      <c r="C320" s="83" t="str">
        <f>IF(B320="","",VLOOKUP(B320,'Fixture List Individual Files'!$B$14:$D$63,2,FALSE))</f>
        <v/>
      </c>
      <c r="D320" s="84"/>
      <c r="E320" s="85" t="str">
        <f>IF(B320="","",VLOOKUP(B320,'Fixture List Individual Files'!$B$14:$D$63,3,FALSE))</f>
        <v/>
      </c>
      <c r="F320" s="85" t="str">
        <f t="shared" si="15"/>
        <v/>
      </c>
      <c r="J320" s="82"/>
      <c r="K320" s="83" t="str">
        <f>IF(J320="","",VLOOKUP(J320,'Fixture List Individual Files'!$B$14:$D$63,2,FALSE))</f>
        <v/>
      </c>
      <c r="L320" s="84"/>
      <c r="M320" s="85" t="str">
        <f>IF(J320="","",VLOOKUP(J320,'Fixture List Individual Files'!$B$14:$D$63,3,FALSE))</f>
        <v/>
      </c>
      <c r="N320" s="85" t="str">
        <f t="shared" si="16"/>
        <v/>
      </c>
    </row>
    <row r="321" spans="2:14">
      <c r="B321" s="82"/>
      <c r="C321" s="83" t="str">
        <f>IF(B321="","",VLOOKUP(B321,'Fixture List Individual Files'!$B$14:$D$63,2,FALSE))</f>
        <v/>
      </c>
      <c r="D321" s="84"/>
      <c r="E321" s="85" t="str">
        <f>IF(B321="","",VLOOKUP(B321,'Fixture List Individual Files'!$B$14:$D$63,3,FALSE))</f>
        <v/>
      </c>
      <c r="F321" s="85" t="str">
        <f t="shared" si="15"/>
        <v/>
      </c>
      <c r="J321" s="82"/>
      <c r="K321" s="83" t="str">
        <f>IF(J321="","",VLOOKUP(J321,'Fixture List Individual Files'!$B$14:$D$63,2,FALSE))</f>
        <v/>
      </c>
      <c r="L321" s="84"/>
      <c r="M321" s="85" t="str">
        <f>IF(J321="","",VLOOKUP(J321,'Fixture List Individual Files'!$B$14:$D$63,3,FALSE))</f>
        <v/>
      </c>
      <c r="N321" s="85" t="str">
        <f t="shared" si="16"/>
        <v/>
      </c>
    </row>
    <row r="322" spans="2:14">
      <c r="B322" s="82"/>
      <c r="C322" s="83" t="str">
        <f>IF(B322="","",VLOOKUP(B322,'Fixture List Individual Files'!$B$14:$D$63,2,FALSE))</f>
        <v/>
      </c>
      <c r="D322" s="84"/>
      <c r="E322" s="85" t="str">
        <f>IF(B322="","",VLOOKUP(B322,'Fixture List Individual Files'!$B$14:$D$63,3,FALSE))</f>
        <v/>
      </c>
      <c r="F322" s="85" t="str">
        <f t="shared" si="15"/>
        <v/>
      </c>
      <c r="J322" s="82"/>
      <c r="K322" s="83" t="str">
        <f>IF(J322="","",VLOOKUP(J322,'Fixture List Individual Files'!$B$14:$D$63,2,FALSE))</f>
        <v/>
      </c>
      <c r="L322" s="84"/>
      <c r="M322" s="85" t="str">
        <f>IF(J322="","",VLOOKUP(J322,'Fixture List Individual Files'!$B$14:$D$63,3,FALSE))</f>
        <v/>
      </c>
      <c r="N322" s="85" t="str">
        <f t="shared" si="16"/>
        <v/>
      </c>
    </row>
    <row r="323" spans="2:14">
      <c r="B323" s="82"/>
      <c r="C323" s="83" t="str">
        <f>IF(B323="","",VLOOKUP(B323,'Fixture List Individual Files'!$B$14:$D$63,2,FALSE))</f>
        <v/>
      </c>
      <c r="D323" s="84"/>
      <c r="E323" s="85" t="str">
        <f>IF(B323="","",VLOOKUP(B323,'Fixture List Individual Files'!$B$14:$D$63,3,FALSE))</f>
        <v/>
      </c>
      <c r="F323" s="85" t="str">
        <f t="shared" si="15"/>
        <v/>
      </c>
      <c r="J323" s="82"/>
      <c r="K323" s="83" t="str">
        <f>IF(J323="","",VLOOKUP(J323,'Fixture List Individual Files'!$B$14:$D$63,2,FALSE))</f>
        <v/>
      </c>
      <c r="L323" s="84"/>
      <c r="M323" s="85" t="str">
        <f>IF(J323="","",VLOOKUP(J323,'Fixture List Individual Files'!$B$14:$D$63,3,FALSE))</f>
        <v/>
      </c>
      <c r="N323" s="85" t="str">
        <f t="shared" si="16"/>
        <v/>
      </c>
    </row>
    <row r="324" spans="2:14">
      <c r="B324" s="82"/>
      <c r="C324" s="83" t="str">
        <f>IF(B324="","",VLOOKUP(B324,'Fixture List Individual Files'!$B$14:$D$63,2,FALSE))</f>
        <v/>
      </c>
      <c r="D324" s="84"/>
      <c r="E324" s="85" t="str">
        <f>IF(B324="","",VLOOKUP(B324,'Fixture List Individual Files'!$B$14:$D$63,3,FALSE))</f>
        <v/>
      </c>
      <c r="F324" s="85" t="str">
        <f t="shared" si="15"/>
        <v/>
      </c>
      <c r="J324" s="82"/>
      <c r="K324" s="83" t="str">
        <f>IF(J324="","",VLOOKUP(J324,'Fixture List Individual Files'!$B$14:$D$63,2,FALSE))</f>
        <v/>
      </c>
      <c r="L324" s="84"/>
      <c r="M324" s="85" t="str">
        <f>IF(J324="","",VLOOKUP(J324,'Fixture List Individual Files'!$B$14:$D$63,3,FALSE))</f>
        <v/>
      </c>
      <c r="N324" s="85" t="str">
        <f t="shared" si="16"/>
        <v/>
      </c>
    </row>
    <row r="325" spans="2:14">
      <c r="B325" s="82"/>
      <c r="C325" s="83" t="str">
        <f>IF(B325="","",VLOOKUP(B325,'Fixture List Individual Files'!$B$14:$D$63,2,FALSE))</f>
        <v/>
      </c>
      <c r="D325" s="84"/>
      <c r="E325" s="85" t="str">
        <f>IF(B325="","",VLOOKUP(B325,'Fixture List Individual Files'!$B$14:$D$63,3,FALSE))</f>
        <v/>
      </c>
      <c r="F325" s="85" t="str">
        <f t="shared" si="15"/>
        <v/>
      </c>
      <c r="J325" s="82"/>
      <c r="K325" s="83" t="str">
        <f>IF(J325="","",VLOOKUP(J325,'Fixture List Individual Files'!$B$14:$D$63,2,FALSE))</f>
        <v/>
      </c>
      <c r="L325" s="84"/>
      <c r="M325" s="85" t="str">
        <f>IF(J325="","",VLOOKUP(J325,'Fixture List Individual Files'!$B$14:$D$63,3,FALSE))</f>
        <v/>
      </c>
      <c r="N325" s="85" t="str">
        <f t="shared" si="16"/>
        <v/>
      </c>
    </row>
    <row r="326" spans="2:14">
      <c r="B326" s="82"/>
      <c r="C326" s="83" t="str">
        <f>IF(B326="","",VLOOKUP(B326,'Fixture List Individual Files'!$B$14:$D$63,2,FALSE))</f>
        <v/>
      </c>
      <c r="D326" s="84"/>
      <c r="E326" s="85" t="str">
        <f>IF(B326="","",VLOOKUP(B326,'Fixture List Individual Files'!$B$14:$D$63,3,FALSE))</f>
        <v/>
      </c>
      <c r="F326" s="85" t="str">
        <f t="shared" si="15"/>
        <v/>
      </c>
      <c r="J326" s="82"/>
      <c r="K326" s="83" t="str">
        <f>IF(J326="","",VLOOKUP(J326,'Fixture List Individual Files'!$B$14:$D$63,2,FALSE))</f>
        <v/>
      </c>
      <c r="L326" s="84"/>
      <c r="M326" s="85" t="str">
        <f>IF(J326="","",VLOOKUP(J326,'Fixture List Individual Files'!$B$14:$D$63,3,FALSE))</f>
        <v/>
      </c>
      <c r="N326" s="85" t="str">
        <f t="shared" si="16"/>
        <v/>
      </c>
    </row>
    <row r="327" spans="2:14">
      <c r="B327" s="82"/>
      <c r="C327" s="83" t="str">
        <f>IF(B327="","",VLOOKUP(B327,'Fixture List Individual Files'!$B$14:$D$63,2,FALSE))</f>
        <v/>
      </c>
      <c r="D327" s="84"/>
      <c r="E327" s="85" t="str">
        <f>IF(B327="","",VLOOKUP(B327,'Fixture List Individual Files'!$B$14:$D$63,3,FALSE))</f>
        <v/>
      </c>
      <c r="F327" s="85" t="str">
        <f t="shared" si="15"/>
        <v/>
      </c>
      <c r="J327" s="82"/>
      <c r="K327" s="83" t="str">
        <f>IF(J327="","",VLOOKUP(J327,'Fixture List Individual Files'!$B$14:$D$63,2,FALSE))</f>
        <v/>
      </c>
      <c r="L327" s="84"/>
      <c r="M327" s="85" t="str">
        <f>IF(J327="","",VLOOKUP(J327,'Fixture List Individual Files'!$B$14:$D$63,3,FALSE))</f>
        <v/>
      </c>
      <c r="N327" s="85" t="str">
        <f t="shared" si="16"/>
        <v/>
      </c>
    </row>
    <row r="328" spans="2:14">
      <c r="B328" s="82"/>
      <c r="C328" s="83" t="str">
        <f>IF(B328="","",VLOOKUP(B328,'Fixture List Individual Files'!$B$14:$D$63,2,FALSE))</f>
        <v/>
      </c>
      <c r="D328" s="84"/>
      <c r="E328" s="85" t="str">
        <f>IF(B328="","",VLOOKUP(B328,'Fixture List Individual Files'!$B$14:$D$63,3,FALSE))</f>
        <v/>
      </c>
      <c r="F328" s="85" t="str">
        <f t="shared" si="15"/>
        <v/>
      </c>
      <c r="J328" s="82"/>
      <c r="K328" s="83" t="str">
        <f>IF(J328="","",VLOOKUP(J328,'Fixture List Individual Files'!$B$14:$D$63,2,FALSE))</f>
        <v/>
      </c>
      <c r="L328" s="84"/>
      <c r="M328" s="85" t="str">
        <f>IF(J328="","",VLOOKUP(J328,'Fixture List Individual Files'!$B$14:$D$63,3,FALSE))</f>
        <v/>
      </c>
      <c r="N328" s="85" t="str">
        <f t="shared" si="16"/>
        <v/>
      </c>
    </row>
    <row r="329" spans="2:14">
      <c r="B329" s="82"/>
      <c r="C329" s="83" t="str">
        <f>IF(B329="","",VLOOKUP(B329,'Fixture List Individual Files'!$B$14:$D$63,2,FALSE))</f>
        <v/>
      </c>
      <c r="D329" s="84"/>
      <c r="E329" s="85" t="str">
        <f>IF(B329="","",VLOOKUP(B329,'Fixture List Individual Files'!$B$14:$D$63,3,FALSE))</f>
        <v/>
      </c>
      <c r="F329" s="85" t="str">
        <f t="shared" si="15"/>
        <v/>
      </c>
      <c r="J329" s="82"/>
      <c r="K329" s="83" t="str">
        <f>IF(J329="","",VLOOKUP(J329,'Fixture List Individual Files'!$B$14:$D$63,2,FALSE))</f>
        <v/>
      </c>
      <c r="L329" s="84"/>
      <c r="M329" s="85" t="str">
        <f>IF(J329="","",VLOOKUP(J329,'Fixture List Individual Files'!$B$14:$D$63,3,FALSE))</f>
        <v/>
      </c>
      <c r="N329" s="85" t="str">
        <f t="shared" si="16"/>
        <v/>
      </c>
    </row>
    <row r="330" spans="2:14">
      <c r="B330" s="82"/>
      <c r="C330" s="83" t="str">
        <f>IF(B330="","",VLOOKUP(B330,'Fixture List Individual Files'!$B$14:$D$63,2,FALSE))</f>
        <v/>
      </c>
      <c r="D330" s="84"/>
      <c r="E330" s="85" t="str">
        <f>IF(B330="","",VLOOKUP(B330,'Fixture List Individual Files'!$B$14:$D$63,3,FALSE))</f>
        <v/>
      </c>
      <c r="F330" s="85" t="str">
        <f t="shared" si="15"/>
        <v/>
      </c>
      <c r="J330" s="82"/>
      <c r="K330" s="83" t="str">
        <f>IF(J330="","",VLOOKUP(J330,'Fixture List Individual Files'!$B$14:$D$63,2,FALSE))</f>
        <v/>
      </c>
      <c r="L330" s="84"/>
      <c r="M330" s="85" t="str">
        <f>IF(J330="","",VLOOKUP(J330,'Fixture List Individual Files'!$B$14:$D$63,3,FALSE))</f>
        <v/>
      </c>
      <c r="N330" s="85" t="str">
        <f t="shared" si="16"/>
        <v/>
      </c>
    </row>
    <row r="331" spans="2:14">
      <c r="B331" s="82"/>
      <c r="C331" s="83" t="str">
        <f>IF(B331="","",VLOOKUP(B331,'Fixture List Individual Files'!$B$14:$D$63,2,FALSE))</f>
        <v/>
      </c>
      <c r="D331" s="84"/>
      <c r="E331" s="85" t="str">
        <f>IF(B331="","",VLOOKUP(B331,'Fixture List Individual Files'!$B$14:$D$63,3,FALSE))</f>
        <v/>
      </c>
      <c r="F331" s="85" t="str">
        <f t="shared" si="15"/>
        <v/>
      </c>
      <c r="J331" s="82"/>
      <c r="K331" s="83" t="str">
        <f>IF(J331="","",VLOOKUP(J331,'Fixture List Individual Files'!$B$14:$D$63,2,FALSE))</f>
        <v/>
      </c>
      <c r="L331" s="84"/>
      <c r="M331" s="85" t="str">
        <f>IF(J331="","",VLOOKUP(J331,'Fixture List Individual Files'!$B$14:$D$63,3,FALSE))</f>
        <v/>
      </c>
      <c r="N331" s="85" t="str">
        <f t="shared" si="16"/>
        <v/>
      </c>
    </row>
    <row r="332" spans="2:14">
      <c r="B332" s="82"/>
      <c r="C332" s="83" t="str">
        <f>IF(B332="","",VLOOKUP(B332,'Fixture List Individual Files'!$B$14:$D$63,2,FALSE))</f>
        <v/>
      </c>
      <c r="D332" s="84"/>
      <c r="E332" s="85" t="str">
        <f>IF(B332="","",VLOOKUP(B332,'Fixture List Individual Files'!$B$14:$D$63,3,FALSE))</f>
        <v/>
      </c>
      <c r="F332" s="85" t="str">
        <f t="shared" si="15"/>
        <v/>
      </c>
      <c r="J332" s="82"/>
      <c r="K332" s="83" t="str">
        <f>IF(J332="","",VLOOKUP(J332,'Fixture List Individual Files'!$B$14:$D$63,2,FALSE))</f>
        <v/>
      </c>
      <c r="L332" s="84"/>
      <c r="M332" s="85" t="str">
        <f>IF(J332="","",VLOOKUP(J332,'Fixture List Individual Files'!$B$14:$D$63,3,FALSE))</f>
        <v/>
      </c>
      <c r="N332" s="85" t="str">
        <f t="shared" si="16"/>
        <v/>
      </c>
    </row>
    <row r="333" spans="2:14">
      <c r="B333" s="82"/>
      <c r="C333" s="83" t="str">
        <f>IF(B333="","",VLOOKUP(B333,'Fixture List Individual Files'!$B$14:$D$63,2,FALSE))</f>
        <v/>
      </c>
      <c r="D333" s="84"/>
      <c r="E333" s="85" t="str">
        <f>IF(B333="","",VLOOKUP(B333,'Fixture List Individual Files'!$B$14:$D$63,3,FALSE))</f>
        <v/>
      </c>
      <c r="F333" s="85" t="str">
        <f t="shared" si="15"/>
        <v/>
      </c>
      <c r="J333" s="82"/>
      <c r="K333" s="83" t="str">
        <f>IF(J333="","",VLOOKUP(J333,'Fixture List Individual Files'!$B$14:$D$63,2,FALSE))</f>
        <v/>
      </c>
      <c r="L333" s="84"/>
      <c r="M333" s="85" t="str">
        <f>IF(J333="","",VLOOKUP(J333,'Fixture List Individual Files'!$B$14:$D$63,3,FALSE))</f>
        <v/>
      </c>
      <c r="N333" s="85" t="str">
        <f t="shared" si="16"/>
        <v/>
      </c>
    </row>
    <row r="334" spans="2:14">
      <c r="B334" s="82"/>
      <c r="C334" s="83" t="str">
        <f>IF(B334="","",VLOOKUP(B334,'Fixture List Individual Files'!$B$14:$D$63,2,FALSE))</f>
        <v/>
      </c>
      <c r="D334" s="84"/>
      <c r="E334" s="85" t="str">
        <f>IF(B334="","",VLOOKUP(B334,'Fixture List Individual Files'!$B$14:$D$63,3,FALSE))</f>
        <v/>
      </c>
      <c r="F334" s="85" t="str">
        <f t="shared" si="15"/>
        <v/>
      </c>
      <c r="J334" s="82"/>
      <c r="K334" s="83" t="str">
        <f>IF(J334="","",VLOOKUP(J334,'Fixture List Individual Files'!$B$14:$D$63,2,FALSE))</f>
        <v/>
      </c>
      <c r="L334" s="84"/>
      <c r="M334" s="85" t="str">
        <f>IF(J334="","",VLOOKUP(J334,'Fixture List Individual Files'!$B$14:$D$63,3,FALSE))</f>
        <v/>
      </c>
      <c r="N334" s="85" t="str">
        <f t="shared" si="16"/>
        <v/>
      </c>
    </row>
    <row r="335" spans="2:14">
      <c r="B335" s="82"/>
      <c r="C335" s="83" t="str">
        <f>IF(B335="","",VLOOKUP(B335,'Fixture List Individual Files'!$B$14:$D$63,2,FALSE))</f>
        <v/>
      </c>
      <c r="D335" s="84"/>
      <c r="E335" s="85" t="str">
        <f>IF(B335="","",VLOOKUP(B335,'Fixture List Individual Files'!$B$14:$D$63,3,FALSE))</f>
        <v/>
      </c>
      <c r="F335" s="85" t="str">
        <f t="shared" si="15"/>
        <v/>
      </c>
      <c r="J335" s="82"/>
      <c r="K335" s="83" t="str">
        <f>IF(J335="","",VLOOKUP(J335,'Fixture List Individual Files'!$B$14:$D$63,2,FALSE))</f>
        <v/>
      </c>
      <c r="L335" s="84"/>
      <c r="M335" s="85" t="str">
        <f>IF(J335="","",VLOOKUP(J335,'Fixture List Individual Files'!$B$14:$D$63,3,FALSE))</f>
        <v/>
      </c>
      <c r="N335" s="85" t="str">
        <f t="shared" si="16"/>
        <v/>
      </c>
    </row>
    <row r="336" spans="2:14">
      <c r="B336" s="82"/>
      <c r="C336" s="83" t="str">
        <f>IF(B336="","",VLOOKUP(B336,'Fixture List Individual Files'!$B$14:$D$63,2,FALSE))</f>
        <v/>
      </c>
      <c r="D336" s="84"/>
      <c r="E336" s="85" t="str">
        <f>IF(B336="","",VLOOKUP(B336,'Fixture List Individual Files'!$B$14:$D$63,3,FALSE))</f>
        <v/>
      </c>
      <c r="F336" s="85" t="str">
        <f t="shared" si="15"/>
        <v/>
      </c>
      <c r="J336" s="82"/>
      <c r="K336" s="83" t="str">
        <f>IF(J336="","",VLOOKUP(J336,'Fixture List Individual Files'!$B$14:$D$63,2,FALSE))</f>
        <v/>
      </c>
      <c r="L336" s="84"/>
      <c r="M336" s="85" t="str">
        <f>IF(J336="","",VLOOKUP(J336,'Fixture List Individual Files'!$B$14:$D$63,3,FALSE))</f>
        <v/>
      </c>
      <c r="N336" s="85" t="str">
        <f t="shared" si="16"/>
        <v/>
      </c>
    </row>
    <row r="337" spans="2:15">
      <c r="B337" s="82"/>
      <c r="C337" s="83" t="str">
        <f>IF(B337="","",VLOOKUP(B337,'Fixture List Individual Files'!$B$14:$D$63,2,FALSE))</f>
        <v/>
      </c>
      <c r="D337" s="84"/>
      <c r="E337" s="85" t="str">
        <f>IF(B337="","",VLOOKUP(B337,'Fixture List Individual Files'!$B$14:$D$63,3,FALSE))</f>
        <v/>
      </c>
      <c r="F337" s="85" t="str">
        <f t="shared" si="15"/>
        <v/>
      </c>
      <c r="J337" s="82"/>
      <c r="K337" s="83" t="str">
        <f>IF(J337="","",VLOOKUP(J337,'Fixture List Individual Files'!$B$14:$D$63,2,FALSE))</f>
        <v/>
      </c>
      <c r="L337" s="84"/>
      <c r="M337" s="85" t="str">
        <f>IF(J337="","",VLOOKUP(J337,'Fixture List Individual Files'!$B$14:$D$63,3,FALSE))</f>
        <v/>
      </c>
      <c r="N337" s="85" t="str">
        <f t="shared" si="16"/>
        <v/>
      </c>
    </row>
    <row r="338" spans="2:15">
      <c r="B338" s="82"/>
      <c r="C338" s="83" t="str">
        <f>IF(B338="","",VLOOKUP(B338,'Fixture List Individual Files'!$B$14:$D$63,2,FALSE))</f>
        <v/>
      </c>
      <c r="D338" s="84"/>
      <c r="E338" s="85" t="str">
        <f>IF(B338="","",VLOOKUP(B338,'Fixture List Individual Files'!$B$14:$D$63,3,FALSE))</f>
        <v/>
      </c>
      <c r="F338" s="85" t="str">
        <f t="shared" si="15"/>
        <v/>
      </c>
      <c r="J338" s="82"/>
      <c r="K338" s="83" t="str">
        <f>IF(J338="","",VLOOKUP(J338,'Fixture List Individual Files'!$B$14:$D$63,2,FALSE))</f>
        <v/>
      </c>
      <c r="L338" s="84"/>
      <c r="M338" s="85" t="str">
        <f>IF(J338="","",VLOOKUP(J338,'Fixture List Individual Files'!$B$14:$D$63,3,FALSE))</f>
        <v/>
      </c>
      <c r="N338" s="85" t="str">
        <f t="shared" si="16"/>
        <v/>
      </c>
    </row>
    <row r="339" spans="2:15">
      <c r="B339" s="82"/>
      <c r="C339" s="83" t="str">
        <f>IF(B339="","",VLOOKUP(B339,'Fixture List Individual Files'!$B$14:$D$63,2,FALSE))</f>
        <v/>
      </c>
      <c r="D339" s="84"/>
      <c r="E339" s="85" t="str">
        <f>IF(B339="","",VLOOKUP(B339,'Fixture List Individual Files'!$B$14:$D$63,3,FALSE))</f>
        <v/>
      </c>
      <c r="F339" s="85" t="str">
        <f t="shared" si="15"/>
        <v/>
      </c>
      <c r="J339" s="82"/>
      <c r="K339" s="83" t="str">
        <f>IF(J339="","",VLOOKUP(J339,'Fixture List Individual Files'!$B$14:$D$63,2,FALSE))</f>
        <v/>
      </c>
      <c r="L339" s="84"/>
      <c r="M339" s="85" t="str">
        <f>IF(J339="","",VLOOKUP(J339,'Fixture List Individual Files'!$B$14:$D$63,3,FALSE))</f>
        <v/>
      </c>
      <c r="N339" s="85" t="str">
        <f t="shared" si="16"/>
        <v/>
      </c>
    </row>
    <row r="340" spans="2:15">
      <c r="B340" s="82"/>
      <c r="C340" s="83" t="str">
        <f>IF(B340="","",VLOOKUP(B340,'Fixture List Individual Files'!$B$14:$D$63,2,FALSE))</f>
        <v/>
      </c>
      <c r="D340" s="84"/>
      <c r="E340" s="85" t="str">
        <f>IF(B340="","",VLOOKUP(B340,'Fixture List Individual Files'!$B$14:$D$63,3,FALSE))</f>
        <v/>
      </c>
      <c r="F340" s="85" t="str">
        <f t="shared" si="15"/>
        <v/>
      </c>
      <c r="J340" s="82"/>
      <c r="K340" s="83" t="str">
        <f>IF(J340="","",VLOOKUP(J340,'Fixture List Individual Files'!$B$14:$D$63,2,FALSE))</f>
        <v/>
      </c>
      <c r="L340" s="84"/>
      <c r="M340" s="85" t="str">
        <f>IF(J340="","",VLOOKUP(J340,'Fixture List Individual Files'!$B$14:$D$63,3,FALSE))</f>
        <v/>
      </c>
      <c r="N340" s="85" t="str">
        <f t="shared" si="16"/>
        <v/>
      </c>
    </row>
    <row r="341" spans="2:15">
      <c r="B341" s="82"/>
      <c r="C341" s="83" t="str">
        <f>IF(B341="","",VLOOKUP(B341,'Fixture List Individual Files'!$B$14:$D$63,2,FALSE))</f>
        <v/>
      </c>
      <c r="D341" s="84"/>
      <c r="E341" s="85" t="str">
        <f>IF(B341="","",VLOOKUP(B341,'Fixture List Individual Files'!$B$14:$D$63,3,FALSE))</f>
        <v/>
      </c>
      <c r="F341" s="85" t="str">
        <f t="shared" si="15"/>
        <v/>
      </c>
      <c r="J341" s="82"/>
      <c r="K341" s="83" t="str">
        <f>IF(J341="","",VLOOKUP(J341,'Fixture List Individual Files'!$B$14:$D$63,2,FALSE))</f>
        <v/>
      </c>
      <c r="L341" s="84"/>
      <c r="M341" s="85" t="str">
        <f>IF(J341="","",VLOOKUP(J341,'Fixture List Individual Files'!$B$14:$D$63,3,FALSE))</f>
        <v/>
      </c>
      <c r="N341" s="85" t="str">
        <f t="shared" si="16"/>
        <v/>
      </c>
    </row>
    <row r="342" spans="2:15">
      <c r="B342" s="82"/>
      <c r="C342" s="83" t="str">
        <f>IF(B342="","",VLOOKUP(B342,'Fixture List Individual Files'!$B$14:$D$63,2,FALSE))</f>
        <v/>
      </c>
      <c r="D342" s="84"/>
      <c r="E342" s="85" t="str">
        <f>IF(B342="","",VLOOKUP(B342,'Fixture List Individual Files'!$B$14:$D$63,3,FALSE))</f>
        <v/>
      </c>
      <c r="F342" s="85" t="str">
        <f t="shared" si="15"/>
        <v/>
      </c>
      <c r="J342" s="82"/>
      <c r="K342" s="83" t="str">
        <f>IF(J342="","",VLOOKUP(J342,'Fixture List Individual Files'!$B$14:$D$63,2,FALSE))</f>
        <v/>
      </c>
      <c r="L342" s="84"/>
      <c r="M342" s="85" t="str">
        <f>IF(J342="","",VLOOKUP(J342,'Fixture List Individual Files'!$B$14:$D$63,3,FALSE))</f>
        <v/>
      </c>
      <c r="N342" s="85" t="str">
        <f t="shared" si="16"/>
        <v/>
      </c>
    </row>
    <row r="343" spans="2:15">
      <c r="B343" s="82"/>
      <c r="C343" s="83" t="str">
        <f>IF(B343="","",VLOOKUP(B343,'Fixture List Individual Files'!$B$14:$D$63,2,FALSE))</f>
        <v/>
      </c>
      <c r="D343" s="84"/>
      <c r="E343" s="85" t="str">
        <f>IF(B343="","",VLOOKUP(B343,'Fixture List Individual Files'!$B$14:$D$63,3,FALSE))</f>
        <v/>
      </c>
      <c r="F343" s="85" t="str">
        <f t="shared" si="15"/>
        <v/>
      </c>
      <c r="J343" s="82"/>
      <c r="K343" s="83" t="str">
        <f>IF(J343="","",VLOOKUP(J343,'Fixture List Individual Files'!$B$14:$D$63,2,FALSE))</f>
        <v/>
      </c>
      <c r="L343" s="84"/>
      <c r="M343" s="85" t="str">
        <f>IF(J343="","",VLOOKUP(J343,'Fixture List Individual Files'!$B$14:$D$63,3,FALSE))</f>
        <v/>
      </c>
      <c r="N343" s="85" t="str">
        <f t="shared" si="16"/>
        <v/>
      </c>
    </row>
    <row r="344" spans="2:15">
      <c r="B344" s="82"/>
      <c r="C344" s="83" t="str">
        <f>IF(B344="","",VLOOKUP(B344,'Fixture List Individual Files'!$B$14:$D$63,2,FALSE))</f>
        <v/>
      </c>
      <c r="D344" s="84"/>
      <c r="E344" s="85" t="str">
        <f>IF(B344="","",VLOOKUP(B344,'Fixture List Individual Files'!$B$14:$D$63,3,FALSE))</f>
        <v/>
      </c>
      <c r="F344" s="85" t="str">
        <f t="shared" si="15"/>
        <v/>
      </c>
      <c r="J344" s="82"/>
      <c r="K344" s="83" t="str">
        <f>IF(J344="","",VLOOKUP(J344,'Fixture List Individual Files'!$B$14:$D$63,2,FALSE))</f>
        <v/>
      </c>
      <c r="L344" s="84"/>
      <c r="M344" s="85" t="str">
        <f>IF(J344="","",VLOOKUP(J344,'Fixture List Individual Files'!$B$14:$D$63,3,FALSE))</f>
        <v/>
      </c>
      <c r="N344" s="85" t="str">
        <f t="shared" si="16"/>
        <v/>
      </c>
    </row>
    <row r="345" spans="2:15">
      <c r="B345" s="82"/>
      <c r="C345" s="83" t="str">
        <f>IF(B345="","",VLOOKUP(B345,'Fixture List Individual Files'!$B$14:$D$63,2,FALSE))</f>
        <v/>
      </c>
      <c r="D345" s="84"/>
      <c r="E345" s="85" t="str">
        <f>IF(B345="","",VLOOKUP(B345,'Fixture List Individual Files'!$B$14:$D$63,3,FALSE))</f>
        <v/>
      </c>
      <c r="F345" s="85" t="str">
        <f t="shared" si="15"/>
        <v/>
      </c>
      <c r="J345" s="82"/>
      <c r="K345" s="83" t="str">
        <f>IF(J345="","",VLOOKUP(J345,'Fixture List Individual Files'!$B$14:$D$63,2,FALSE))</f>
        <v/>
      </c>
      <c r="L345" s="84"/>
      <c r="M345" s="85" t="str">
        <f>IF(J345="","",VLOOKUP(J345,'Fixture List Individual Files'!$B$14:$D$63,3,FALSE))</f>
        <v/>
      </c>
      <c r="N345" s="85" t="str">
        <f t="shared" si="16"/>
        <v/>
      </c>
    </row>
    <row r="346" spans="2:15">
      <c r="B346" s="82"/>
      <c r="C346" s="83" t="str">
        <f>IF(B346="","",VLOOKUP(B346,'Fixture List Individual Files'!$B$14:$D$63,2,FALSE))</f>
        <v/>
      </c>
      <c r="D346" s="86"/>
      <c r="E346" s="85" t="str">
        <f>IF(B346="","",VLOOKUP(B346,'Fixture List Individual Files'!$B$14:$D$63,3,FALSE))</f>
        <v/>
      </c>
      <c r="F346" s="85" t="str">
        <f t="shared" si="15"/>
        <v/>
      </c>
      <c r="J346" s="82"/>
      <c r="K346" s="83" t="str">
        <f>IF(J346="","",VLOOKUP(J346,'Fixture List Individual Files'!$B$14:$D$63,2,FALSE))</f>
        <v/>
      </c>
      <c r="L346" s="86"/>
      <c r="M346" s="85" t="str">
        <f>IF(J346="","",VLOOKUP(J346,'Fixture List Individual Files'!$B$14:$D$63,3,FALSE))</f>
        <v/>
      </c>
      <c r="N346" s="85" t="str">
        <f t="shared" si="16"/>
        <v/>
      </c>
    </row>
    <row r="347" spans="2:15">
      <c r="B347" s="82"/>
      <c r="C347" s="83" t="str">
        <f>IF(B347="","",VLOOKUP(B347,'Fixture List Individual Files'!$B$14:$D$63,2,FALSE))</f>
        <v/>
      </c>
      <c r="D347" s="87"/>
      <c r="E347" s="85" t="str">
        <f>IF(B347="","",VLOOKUP(B347,'Fixture List Individual Files'!$B$14:$D$63,3,FALSE))</f>
        <v/>
      </c>
      <c r="F347" s="85" t="str">
        <f t="shared" si="15"/>
        <v/>
      </c>
      <c r="J347" s="82"/>
      <c r="K347" s="83" t="str">
        <f>IF(J347="","",VLOOKUP(J347,'Fixture List Individual Files'!$B$14:$D$63,2,FALSE))</f>
        <v/>
      </c>
      <c r="L347" s="87"/>
      <c r="M347" s="85" t="str">
        <f>IF(J347="","",VLOOKUP(J347,'Fixture List Individual Files'!$B$14:$D$63,3,FALSE))</f>
        <v/>
      </c>
      <c r="N347" s="85" t="str">
        <f t="shared" si="16"/>
        <v/>
      </c>
    </row>
    <row r="348" spans="2:15">
      <c r="B348" s="82"/>
      <c r="C348" s="83" t="str">
        <f>IF(B348="","",VLOOKUP(B348,'Fixture List Individual Files'!$B$14:$D$63,2,FALSE))</f>
        <v/>
      </c>
      <c r="D348" s="87"/>
      <c r="E348" s="85" t="str">
        <f>IF(B348="","",VLOOKUP(B348,'Fixture List Individual Files'!$B$14:$D$63,3,FALSE))</f>
        <v/>
      </c>
      <c r="F348" s="85" t="str">
        <f t="shared" si="15"/>
        <v/>
      </c>
      <c r="J348" s="82"/>
      <c r="K348" s="83" t="str">
        <f>IF(J348="","",VLOOKUP(J348,'Fixture List Individual Files'!$B$14:$D$63,2,FALSE))</f>
        <v/>
      </c>
      <c r="L348" s="87"/>
      <c r="M348" s="85" t="str">
        <f>IF(J348="","",VLOOKUP(J348,'Fixture List Individual Files'!$B$14:$D$63,3,FALSE))</f>
        <v/>
      </c>
      <c r="N348" s="85" t="str">
        <f t="shared" si="16"/>
        <v/>
      </c>
    </row>
    <row r="349" spans="2:15">
      <c r="B349" s="240"/>
      <c r="C349" s="241" t="s">
        <v>289</v>
      </c>
      <c r="D349" s="242">
        <f>SUM(D313:D348)</f>
        <v>0</v>
      </c>
      <c r="E349" s="242"/>
      <c r="F349" s="242">
        <f>SUM(F313:F348)</f>
        <v>0</v>
      </c>
      <c r="J349" s="240"/>
      <c r="K349" s="241" t="s">
        <v>289</v>
      </c>
      <c r="L349" s="242">
        <f>SUM(L313:L348)</f>
        <v>0</v>
      </c>
      <c r="M349" s="242"/>
      <c r="N349" s="242">
        <f>SUM(N313:N348)</f>
        <v>0</v>
      </c>
    </row>
    <row r="351" spans="2:15">
      <c r="B351" s="362" t="s">
        <v>109</v>
      </c>
      <c r="C351" s="362"/>
      <c r="D351" s="362"/>
      <c r="E351" s="362"/>
      <c r="F351" s="362"/>
      <c r="J351" s="363" t="s">
        <v>110</v>
      </c>
      <c r="K351" s="363"/>
      <c r="L351" s="363"/>
      <c r="M351" s="363"/>
      <c r="N351" s="363"/>
    </row>
    <row r="352" spans="2:15" ht="17.45" thickBot="1">
      <c r="B352" s="92" t="s">
        <v>284</v>
      </c>
      <c r="C352" s="93" t="s">
        <v>39</v>
      </c>
      <c r="D352" s="94"/>
      <c r="E352" s="95"/>
      <c r="F352" s="95">
        <f>IFERROR(VLOOKUP(C352,Admin_Lists!$A$9:$B$41,2,FALSE),"")</f>
        <v>0</v>
      </c>
      <c r="G352" s="89" t="s">
        <v>285</v>
      </c>
      <c r="J352" s="92" t="s">
        <v>284</v>
      </c>
      <c r="K352" s="93" t="s">
        <v>39</v>
      </c>
      <c r="L352" s="94"/>
      <c r="M352" s="95"/>
      <c r="N352" s="95">
        <f>IFERROR(VLOOKUP(K352,Admin_Lists!$A$9:$B$41,2,FALSE),"")</f>
        <v>0</v>
      </c>
      <c r="O352" s="89" t="s">
        <v>285</v>
      </c>
    </row>
    <row r="353" spans="2:14" ht="19.149999999999999">
      <c r="B353" s="96"/>
      <c r="C353" s="357" t="str">
        <f>"Area Description: "&amp;'Sq. Ft. Area Individual Files'!D25</f>
        <v xml:space="preserve">Area Description: </v>
      </c>
      <c r="D353" s="357"/>
      <c r="E353" s="357"/>
      <c r="F353" s="357"/>
      <c r="J353" s="96"/>
      <c r="K353" s="357" t="str">
        <f>"Area Description: "&amp;'Sq. Ft. Area Individual Files'!D26</f>
        <v xml:space="preserve">Area Description: </v>
      </c>
      <c r="L353" s="357"/>
      <c r="M353" s="357"/>
      <c r="N353" s="357"/>
    </row>
    <row r="354" spans="2:14" ht="16.899999999999999" customHeight="1">
      <c r="B354" s="358" t="s">
        <v>260</v>
      </c>
      <c r="C354" s="360" t="s">
        <v>266</v>
      </c>
      <c r="D354" s="360" t="s">
        <v>267</v>
      </c>
      <c r="E354" s="360" t="s">
        <v>262</v>
      </c>
      <c r="F354" s="360" t="s">
        <v>287</v>
      </c>
      <c r="J354" s="358" t="s">
        <v>260</v>
      </c>
      <c r="K354" s="360" t="s">
        <v>266</v>
      </c>
      <c r="L354" s="360" t="s">
        <v>267</v>
      </c>
      <c r="M354" s="360" t="s">
        <v>262</v>
      </c>
      <c r="N354" s="360" t="s">
        <v>287</v>
      </c>
    </row>
    <row r="355" spans="2:14">
      <c r="B355" s="359"/>
      <c r="C355" s="361"/>
      <c r="D355" s="361"/>
      <c r="E355" s="361"/>
      <c r="F355" s="361"/>
      <c r="J355" s="359"/>
      <c r="K355" s="361"/>
      <c r="L355" s="361"/>
      <c r="M355" s="361"/>
      <c r="N355" s="361"/>
    </row>
    <row r="356" spans="2:14">
      <c r="B356" s="82"/>
      <c r="C356" s="83" t="str">
        <f>IF(B356="","",VLOOKUP(B356,'Fixture List Individual Files'!$B$14:$D$63,2,FALSE))</f>
        <v/>
      </c>
      <c r="D356" s="84"/>
      <c r="E356" s="85" t="str">
        <f>IF(B356="","",VLOOKUP(B356,'Fixture List Individual Files'!$B$14:$D$63,3,FALSE))</f>
        <v/>
      </c>
      <c r="F356" s="85" t="str">
        <f>IF(E356="","",D356*E356)</f>
        <v/>
      </c>
      <c r="J356" s="82"/>
      <c r="K356" s="83" t="str">
        <f>IF(J356="","",VLOOKUP(J356,'Fixture List Individual Files'!$B$14:$D$63,2,FALSE))</f>
        <v/>
      </c>
      <c r="L356" s="84"/>
      <c r="M356" s="85" t="str">
        <f>IF(J356="","",VLOOKUP(J356,'Fixture List Individual Files'!$B$14:$D$63,3,FALSE))</f>
        <v/>
      </c>
      <c r="N356" s="85" t="str">
        <f>IF(M356="","",L356*M356)</f>
        <v/>
      </c>
    </row>
    <row r="357" spans="2:14">
      <c r="B357" s="82"/>
      <c r="C357" s="83" t="str">
        <f>IF(B357="","",VLOOKUP(B357,'Fixture List Individual Files'!$B$14:$D$63,2,FALSE))</f>
        <v/>
      </c>
      <c r="D357" s="84"/>
      <c r="E357" s="85" t="str">
        <f>IF(B357="","",VLOOKUP(B357,'Fixture List Individual Files'!$B$14:$D$63,3,FALSE))</f>
        <v/>
      </c>
      <c r="F357" s="85" t="str">
        <f t="shared" ref="F357:F391" si="17">IF(E357="","",D357*E357)</f>
        <v/>
      </c>
      <c r="J357" s="82"/>
      <c r="K357" s="83" t="str">
        <f>IF(J357="","",VLOOKUP(J357,'Fixture List Individual Files'!$B$14:$D$63,2,FALSE))</f>
        <v/>
      </c>
      <c r="L357" s="84"/>
      <c r="M357" s="85" t="str">
        <f>IF(J357="","",VLOOKUP(J357,'Fixture List Individual Files'!$B$14:$D$63,3,FALSE))</f>
        <v/>
      </c>
      <c r="N357" s="85" t="str">
        <f t="shared" ref="N357:N391" si="18">IF(M357="","",L357*M357)</f>
        <v/>
      </c>
    </row>
    <row r="358" spans="2:14">
      <c r="B358" s="82"/>
      <c r="C358" s="83" t="str">
        <f>IF(B358="","",VLOOKUP(B358,'Fixture List Individual Files'!$B$14:$D$63,2,FALSE))</f>
        <v/>
      </c>
      <c r="D358" s="84"/>
      <c r="E358" s="85" t="str">
        <f>IF(B358="","",VLOOKUP(B358,'Fixture List Individual Files'!$B$14:$D$63,3,FALSE))</f>
        <v/>
      </c>
      <c r="F358" s="85" t="str">
        <f t="shared" si="17"/>
        <v/>
      </c>
      <c r="J358" s="82"/>
      <c r="K358" s="83" t="str">
        <f>IF(J358="","",VLOOKUP(J358,'Fixture List Individual Files'!$B$14:$D$63,2,FALSE))</f>
        <v/>
      </c>
      <c r="L358" s="84"/>
      <c r="M358" s="85" t="str">
        <f>IF(J358="","",VLOOKUP(J358,'Fixture List Individual Files'!$B$14:$D$63,3,FALSE))</f>
        <v/>
      </c>
      <c r="N358" s="85" t="str">
        <f t="shared" si="18"/>
        <v/>
      </c>
    </row>
    <row r="359" spans="2:14">
      <c r="B359" s="82"/>
      <c r="C359" s="83" t="str">
        <f>IF(B359="","",VLOOKUP(B359,'Fixture List Individual Files'!$B$14:$D$63,2,FALSE))</f>
        <v/>
      </c>
      <c r="D359" s="84"/>
      <c r="E359" s="85" t="str">
        <f>IF(B359="","",VLOOKUP(B359,'Fixture List Individual Files'!$B$14:$D$63,3,FALSE))</f>
        <v/>
      </c>
      <c r="F359" s="85" t="str">
        <f t="shared" si="17"/>
        <v/>
      </c>
      <c r="J359" s="82"/>
      <c r="K359" s="83" t="str">
        <f>IF(J359="","",VLOOKUP(J359,'Fixture List Individual Files'!$B$14:$D$63,2,FALSE))</f>
        <v/>
      </c>
      <c r="L359" s="84"/>
      <c r="M359" s="85" t="str">
        <f>IF(J359="","",VLOOKUP(J359,'Fixture List Individual Files'!$B$14:$D$63,3,FALSE))</f>
        <v/>
      </c>
      <c r="N359" s="85" t="str">
        <f t="shared" si="18"/>
        <v/>
      </c>
    </row>
    <row r="360" spans="2:14">
      <c r="B360" s="82"/>
      <c r="C360" s="83" t="str">
        <f>IF(B360="","",VLOOKUP(B360,'Fixture List Individual Files'!$B$14:$D$63,2,FALSE))</f>
        <v/>
      </c>
      <c r="D360" s="84"/>
      <c r="E360" s="85" t="str">
        <f>IF(B360="","",VLOOKUP(B360,'Fixture List Individual Files'!$B$14:$D$63,3,FALSE))</f>
        <v/>
      </c>
      <c r="F360" s="85" t="str">
        <f t="shared" si="17"/>
        <v/>
      </c>
      <c r="J360" s="82"/>
      <c r="K360" s="83" t="str">
        <f>IF(J360="","",VLOOKUP(J360,'Fixture List Individual Files'!$B$14:$D$63,2,FALSE))</f>
        <v/>
      </c>
      <c r="L360" s="84"/>
      <c r="M360" s="85" t="str">
        <f>IF(J360="","",VLOOKUP(J360,'Fixture List Individual Files'!$B$14:$D$63,3,FALSE))</f>
        <v/>
      </c>
      <c r="N360" s="85" t="str">
        <f t="shared" si="18"/>
        <v/>
      </c>
    </row>
    <row r="361" spans="2:14">
      <c r="B361" s="82"/>
      <c r="C361" s="83" t="str">
        <f>IF(B361="","",VLOOKUP(B361,'Fixture List Individual Files'!$B$14:$D$63,2,FALSE))</f>
        <v/>
      </c>
      <c r="D361" s="84"/>
      <c r="E361" s="85" t="str">
        <f>IF(B361="","",VLOOKUP(B361,'Fixture List Individual Files'!$B$14:$D$63,3,FALSE))</f>
        <v/>
      </c>
      <c r="F361" s="85" t="str">
        <f t="shared" si="17"/>
        <v/>
      </c>
      <c r="J361" s="82"/>
      <c r="K361" s="83" t="str">
        <f>IF(J361="","",VLOOKUP(J361,'Fixture List Individual Files'!$B$14:$D$63,2,FALSE))</f>
        <v/>
      </c>
      <c r="L361" s="84"/>
      <c r="M361" s="85" t="str">
        <f>IF(J361="","",VLOOKUP(J361,'Fixture List Individual Files'!$B$14:$D$63,3,FALSE))</f>
        <v/>
      </c>
      <c r="N361" s="85" t="str">
        <f t="shared" si="18"/>
        <v/>
      </c>
    </row>
    <row r="362" spans="2:14">
      <c r="B362" s="82"/>
      <c r="C362" s="83" t="str">
        <f>IF(B362="","",VLOOKUP(B362,'Fixture List Individual Files'!$B$14:$D$63,2,FALSE))</f>
        <v/>
      </c>
      <c r="D362" s="84"/>
      <c r="E362" s="85" t="str">
        <f>IF(B362="","",VLOOKUP(B362,'Fixture List Individual Files'!$B$14:$D$63,3,FALSE))</f>
        <v/>
      </c>
      <c r="F362" s="85" t="str">
        <f t="shared" si="17"/>
        <v/>
      </c>
      <c r="J362" s="82"/>
      <c r="K362" s="83" t="str">
        <f>IF(J362="","",VLOOKUP(J362,'Fixture List Individual Files'!$B$14:$D$63,2,FALSE))</f>
        <v/>
      </c>
      <c r="L362" s="84"/>
      <c r="M362" s="85" t="str">
        <f>IF(J362="","",VLOOKUP(J362,'Fixture List Individual Files'!$B$14:$D$63,3,FALSE))</f>
        <v/>
      </c>
      <c r="N362" s="85" t="str">
        <f t="shared" si="18"/>
        <v/>
      </c>
    </row>
    <row r="363" spans="2:14">
      <c r="B363" s="82"/>
      <c r="C363" s="83" t="str">
        <f>IF(B363="","",VLOOKUP(B363,'Fixture List Individual Files'!$B$14:$D$63,2,FALSE))</f>
        <v/>
      </c>
      <c r="D363" s="84"/>
      <c r="E363" s="85" t="str">
        <f>IF(B363="","",VLOOKUP(B363,'Fixture List Individual Files'!$B$14:$D$63,3,FALSE))</f>
        <v/>
      </c>
      <c r="F363" s="85" t="str">
        <f t="shared" si="17"/>
        <v/>
      </c>
      <c r="J363" s="82"/>
      <c r="K363" s="83" t="str">
        <f>IF(J363="","",VLOOKUP(J363,'Fixture List Individual Files'!$B$14:$D$63,2,FALSE))</f>
        <v/>
      </c>
      <c r="L363" s="84"/>
      <c r="M363" s="85" t="str">
        <f>IF(J363="","",VLOOKUP(J363,'Fixture List Individual Files'!$B$14:$D$63,3,FALSE))</f>
        <v/>
      </c>
      <c r="N363" s="85" t="str">
        <f t="shared" si="18"/>
        <v/>
      </c>
    </row>
    <row r="364" spans="2:14">
      <c r="B364" s="82"/>
      <c r="C364" s="83" t="str">
        <f>IF(B364="","",VLOOKUP(B364,'Fixture List Individual Files'!$B$14:$D$63,2,FALSE))</f>
        <v/>
      </c>
      <c r="D364" s="84"/>
      <c r="E364" s="85" t="str">
        <f>IF(B364="","",VLOOKUP(B364,'Fixture List Individual Files'!$B$14:$D$63,3,FALSE))</f>
        <v/>
      </c>
      <c r="F364" s="85" t="str">
        <f t="shared" si="17"/>
        <v/>
      </c>
      <c r="J364" s="82"/>
      <c r="K364" s="83" t="str">
        <f>IF(J364="","",VLOOKUP(J364,'Fixture List Individual Files'!$B$14:$D$63,2,FALSE))</f>
        <v/>
      </c>
      <c r="L364" s="84"/>
      <c r="M364" s="85" t="str">
        <f>IF(J364="","",VLOOKUP(J364,'Fixture List Individual Files'!$B$14:$D$63,3,FALSE))</f>
        <v/>
      </c>
      <c r="N364" s="85" t="str">
        <f t="shared" si="18"/>
        <v/>
      </c>
    </row>
    <row r="365" spans="2:14">
      <c r="B365" s="82"/>
      <c r="C365" s="83" t="str">
        <f>IF(B365="","",VLOOKUP(B365,'Fixture List Individual Files'!$B$14:$D$63,2,FALSE))</f>
        <v/>
      </c>
      <c r="D365" s="84"/>
      <c r="E365" s="85" t="str">
        <f>IF(B365="","",VLOOKUP(B365,'Fixture List Individual Files'!$B$14:$D$63,3,FALSE))</f>
        <v/>
      </c>
      <c r="F365" s="85" t="str">
        <f t="shared" si="17"/>
        <v/>
      </c>
      <c r="J365" s="82"/>
      <c r="K365" s="83" t="str">
        <f>IF(J365="","",VLOOKUP(J365,'Fixture List Individual Files'!$B$14:$D$63,2,FALSE))</f>
        <v/>
      </c>
      <c r="L365" s="84"/>
      <c r="M365" s="85" t="str">
        <f>IF(J365="","",VLOOKUP(J365,'Fixture List Individual Files'!$B$14:$D$63,3,FALSE))</f>
        <v/>
      </c>
      <c r="N365" s="85" t="str">
        <f t="shared" si="18"/>
        <v/>
      </c>
    </row>
    <row r="366" spans="2:14">
      <c r="B366" s="82"/>
      <c r="C366" s="83" t="str">
        <f>IF(B366="","",VLOOKUP(B366,'Fixture List Individual Files'!$B$14:$D$63,2,FALSE))</f>
        <v/>
      </c>
      <c r="D366" s="84"/>
      <c r="E366" s="85" t="str">
        <f>IF(B366="","",VLOOKUP(B366,'Fixture List Individual Files'!$B$14:$D$63,3,FALSE))</f>
        <v/>
      </c>
      <c r="F366" s="85" t="str">
        <f t="shared" si="17"/>
        <v/>
      </c>
      <c r="J366" s="82"/>
      <c r="K366" s="83" t="str">
        <f>IF(J366="","",VLOOKUP(J366,'Fixture List Individual Files'!$B$14:$D$63,2,FALSE))</f>
        <v/>
      </c>
      <c r="L366" s="84"/>
      <c r="M366" s="85" t="str">
        <f>IF(J366="","",VLOOKUP(J366,'Fixture List Individual Files'!$B$14:$D$63,3,FALSE))</f>
        <v/>
      </c>
      <c r="N366" s="85" t="str">
        <f t="shared" si="18"/>
        <v/>
      </c>
    </row>
    <row r="367" spans="2:14">
      <c r="B367" s="82"/>
      <c r="C367" s="83" t="str">
        <f>IF(B367="","",VLOOKUP(B367,'Fixture List Individual Files'!$B$14:$D$63,2,FALSE))</f>
        <v/>
      </c>
      <c r="D367" s="84"/>
      <c r="E367" s="85" t="str">
        <f>IF(B367="","",VLOOKUP(B367,'Fixture List Individual Files'!$B$14:$D$63,3,FALSE))</f>
        <v/>
      </c>
      <c r="F367" s="85" t="str">
        <f t="shared" si="17"/>
        <v/>
      </c>
      <c r="J367" s="82"/>
      <c r="K367" s="83" t="str">
        <f>IF(J367="","",VLOOKUP(J367,'Fixture List Individual Files'!$B$14:$D$63,2,FALSE))</f>
        <v/>
      </c>
      <c r="L367" s="84"/>
      <c r="M367" s="85" t="str">
        <f>IF(J367="","",VLOOKUP(J367,'Fixture List Individual Files'!$B$14:$D$63,3,FALSE))</f>
        <v/>
      </c>
      <c r="N367" s="85" t="str">
        <f t="shared" si="18"/>
        <v/>
      </c>
    </row>
    <row r="368" spans="2:14">
      <c r="B368" s="82"/>
      <c r="C368" s="83" t="str">
        <f>IF(B368="","",VLOOKUP(B368,'Fixture List Individual Files'!$B$14:$D$63,2,FALSE))</f>
        <v/>
      </c>
      <c r="D368" s="84"/>
      <c r="E368" s="85" t="str">
        <f>IF(B368="","",VLOOKUP(B368,'Fixture List Individual Files'!$B$14:$D$63,3,FALSE))</f>
        <v/>
      </c>
      <c r="F368" s="85" t="str">
        <f t="shared" si="17"/>
        <v/>
      </c>
      <c r="J368" s="82"/>
      <c r="K368" s="83" t="str">
        <f>IF(J368="","",VLOOKUP(J368,'Fixture List Individual Files'!$B$14:$D$63,2,FALSE))</f>
        <v/>
      </c>
      <c r="L368" s="84"/>
      <c r="M368" s="85" t="str">
        <f>IF(J368="","",VLOOKUP(J368,'Fixture List Individual Files'!$B$14:$D$63,3,FALSE))</f>
        <v/>
      </c>
      <c r="N368" s="85" t="str">
        <f t="shared" si="18"/>
        <v/>
      </c>
    </row>
    <row r="369" spans="2:14">
      <c r="B369" s="82"/>
      <c r="C369" s="83" t="str">
        <f>IF(B369="","",VLOOKUP(B369,'Fixture List Individual Files'!$B$14:$D$63,2,FALSE))</f>
        <v/>
      </c>
      <c r="D369" s="84"/>
      <c r="E369" s="85" t="str">
        <f>IF(B369="","",VLOOKUP(B369,'Fixture List Individual Files'!$B$14:$D$63,3,FALSE))</f>
        <v/>
      </c>
      <c r="F369" s="85" t="str">
        <f t="shared" si="17"/>
        <v/>
      </c>
      <c r="J369" s="82"/>
      <c r="K369" s="83" t="str">
        <f>IF(J369="","",VLOOKUP(J369,'Fixture List Individual Files'!$B$14:$D$63,2,FALSE))</f>
        <v/>
      </c>
      <c r="L369" s="84"/>
      <c r="M369" s="85" t="str">
        <f>IF(J369="","",VLOOKUP(J369,'Fixture List Individual Files'!$B$14:$D$63,3,FALSE))</f>
        <v/>
      </c>
      <c r="N369" s="85" t="str">
        <f t="shared" si="18"/>
        <v/>
      </c>
    </row>
    <row r="370" spans="2:14">
      <c r="B370" s="82"/>
      <c r="C370" s="83" t="str">
        <f>IF(B370="","",VLOOKUP(B370,'Fixture List Individual Files'!$B$14:$D$63,2,FALSE))</f>
        <v/>
      </c>
      <c r="D370" s="84"/>
      <c r="E370" s="85" t="str">
        <f>IF(B370="","",VLOOKUP(B370,'Fixture List Individual Files'!$B$14:$D$63,3,FALSE))</f>
        <v/>
      </c>
      <c r="F370" s="85" t="str">
        <f t="shared" si="17"/>
        <v/>
      </c>
      <c r="J370" s="82"/>
      <c r="K370" s="83" t="str">
        <f>IF(J370="","",VLOOKUP(J370,'Fixture List Individual Files'!$B$14:$D$63,2,FALSE))</f>
        <v/>
      </c>
      <c r="L370" s="84"/>
      <c r="M370" s="85" t="str">
        <f>IF(J370="","",VLOOKUP(J370,'Fixture List Individual Files'!$B$14:$D$63,3,FALSE))</f>
        <v/>
      </c>
      <c r="N370" s="85" t="str">
        <f t="shared" si="18"/>
        <v/>
      </c>
    </row>
    <row r="371" spans="2:14">
      <c r="B371" s="82"/>
      <c r="C371" s="83" t="str">
        <f>IF(B371="","",VLOOKUP(B371,'Fixture List Individual Files'!$B$14:$D$63,2,FALSE))</f>
        <v/>
      </c>
      <c r="D371" s="84"/>
      <c r="E371" s="85" t="str">
        <f>IF(B371="","",VLOOKUP(B371,'Fixture List Individual Files'!$B$14:$D$63,3,FALSE))</f>
        <v/>
      </c>
      <c r="F371" s="85" t="str">
        <f t="shared" si="17"/>
        <v/>
      </c>
      <c r="J371" s="82"/>
      <c r="K371" s="83" t="str">
        <f>IF(J371="","",VLOOKUP(J371,'Fixture List Individual Files'!$B$14:$D$63,2,FALSE))</f>
        <v/>
      </c>
      <c r="L371" s="84"/>
      <c r="M371" s="85" t="str">
        <f>IF(J371="","",VLOOKUP(J371,'Fixture List Individual Files'!$B$14:$D$63,3,FALSE))</f>
        <v/>
      </c>
      <c r="N371" s="85" t="str">
        <f t="shared" si="18"/>
        <v/>
      </c>
    </row>
    <row r="372" spans="2:14">
      <c r="B372" s="82"/>
      <c r="C372" s="83" t="str">
        <f>IF(B372="","",VLOOKUP(B372,'Fixture List Individual Files'!$B$14:$D$63,2,FALSE))</f>
        <v/>
      </c>
      <c r="D372" s="84"/>
      <c r="E372" s="85" t="str">
        <f>IF(B372="","",VLOOKUP(B372,'Fixture List Individual Files'!$B$14:$D$63,3,FALSE))</f>
        <v/>
      </c>
      <c r="F372" s="85" t="str">
        <f t="shared" si="17"/>
        <v/>
      </c>
      <c r="J372" s="82"/>
      <c r="K372" s="83" t="str">
        <f>IF(J372="","",VLOOKUP(J372,'Fixture List Individual Files'!$B$14:$D$63,2,FALSE))</f>
        <v/>
      </c>
      <c r="L372" s="84"/>
      <c r="M372" s="85" t="str">
        <f>IF(J372="","",VLOOKUP(J372,'Fixture List Individual Files'!$B$14:$D$63,3,FALSE))</f>
        <v/>
      </c>
      <c r="N372" s="85" t="str">
        <f t="shared" si="18"/>
        <v/>
      </c>
    </row>
    <row r="373" spans="2:14">
      <c r="B373" s="82"/>
      <c r="C373" s="83" t="str">
        <f>IF(B373="","",VLOOKUP(B373,'Fixture List Individual Files'!$B$14:$D$63,2,FALSE))</f>
        <v/>
      </c>
      <c r="D373" s="84"/>
      <c r="E373" s="85" t="str">
        <f>IF(B373="","",VLOOKUP(B373,'Fixture List Individual Files'!$B$14:$D$63,3,FALSE))</f>
        <v/>
      </c>
      <c r="F373" s="85" t="str">
        <f t="shared" si="17"/>
        <v/>
      </c>
      <c r="J373" s="82"/>
      <c r="K373" s="83" t="str">
        <f>IF(J373="","",VLOOKUP(J373,'Fixture List Individual Files'!$B$14:$D$63,2,FALSE))</f>
        <v/>
      </c>
      <c r="L373" s="84"/>
      <c r="M373" s="85" t="str">
        <f>IF(J373="","",VLOOKUP(J373,'Fixture List Individual Files'!$B$14:$D$63,3,FALSE))</f>
        <v/>
      </c>
      <c r="N373" s="85" t="str">
        <f t="shared" si="18"/>
        <v/>
      </c>
    </row>
    <row r="374" spans="2:14">
      <c r="B374" s="82"/>
      <c r="C374" s="83" t="str">
        <f>IF(B374="","",VLOOKUP(B374,'Fixture List Individual Files'!$B$14:$D$63,2,FALSE))</f>
        <v/>
      </c>
      <c r="D374" s="84"/>
      <c r="E374" s="85" t="str">
        <f>IF(B374="","",VLOOKUP(B374,'Fixture List Individual Files'!$B$14:$D$63,3,FALSE))</f>
        <v/>
      </c>
      <c r="F374" s="85" t="str">
        <f t="shared" si="17"/>
        <v/>
      </c>
      <c r="J374" s="82"/>
      <c r="K374" s="83" t="str">
        <f>IF(J374="","",VLOOKUP(J374,'Fixture List Individual Files'!$B$14:$D$63,2,FALSE))</f>
        <v/>
      </c>
      <c r="L374" s="84"/>
      <c r="M374" s="85" t="str">
        <f>IF(J374="","",VLOOKUP(J374,'Fixture List Individual Files'!$B$14:$D$63,3,FALSE))</f>
        <v/>
      </c>
      <c r="N374" s="85" t="str">
        <f t="shared" si="18"/>
        <v/>
      </c>
    </row>
    <row r="375" spans="2:14">
      <c r="B375" s="82"/>
      <c r="C375" s="83" t="str">
        <f>IF(B375="","",VLOOKUP(B375,'Fixture List Individual Files'!$B$14:$D$63,2,FALSE))</f>
        <v/>
      </c>
      <c r="D375" s="84"/>
      <c r="E375" s="85" t="str">
        <f>IF(B375="","",VLOOKUP(B375,'Fixture List Individual Files'!$B$14:$D$63,3,FALSE))</f>
        <v/>
      </c>
      <c r="F375" s="85" t="str">
        <f t="shared" si="17"/>
        <v/>
      </c>
      <c r="J375" s="82"/>
      <c r="K375" s="83" t="str">
        <f>IF(J375="","",VLOOKUP(J375,'Fixture List Individual Files'!$B$14:$D$63,2,FALSE))</f>
        <v/>
      </c>
      <c r="L375" s="84"/>
      <c r="M375" s="85" t="str">
        <f>IF(J375="","",VLOOKUP(J375,'Fixture List Individual Files'!$B$14:$D$63,3,FALSE))</f>
        <v/>
      </c>
      <c r="N375" s="85" t="str">
        <f t="shared" si="18"/>
        <v/>
      </c>
    </row>
    <row r="376" spans="2:14">
      <c r="B376" s="82"/>
      <c r="C376" s="83" t="str">
        <f>IF(B376="","",VLOOKUP(B376,'Fixture List Individual Files'!$B$14:$D$63,2,FALSE))</f>
        <v/>
      </c>
      <c r="D376" s="84"/>
      <c r="E376" s="85" t="str">
        <f>IF(B376="","",VLOOKUP(B376,'Fixture List Individual Files'!$B$14:$D$63,3,FALSE))</f>
        <v/>
      </c>
      <c r="F376" s="85" t="str">
        <f t="shared" si="17"/>
        <v/>
      </c>
      <c r="J376" s="82"/>
      <c r="K376" s="83" t="str">
        <f>IF(J376="","",VLOOKUP(J376,'Fixture List Individual Files'!$B$14:$D$63,2,FALSE))</f>
        <v/>
      </c>
      <c r="L376" s="84"/>
      <c r="M376" s="85" t="str">
        <f>IF(J376="","",VLOOKUP(J376,'Fixture List Individual Files'!$B$14:$D$63,3,FALSE))</f>
        <v/>
      </c>
      <c r="N376" s="85" t="str">
        <f t="shared" si="18"/>
        <v/>
      </c>
    </row>
    <row r="377" spans="2:14">
      <c r="B377" s="82"/>
      <c r="C377" s="83" t="str">
        <f>IF(B377="","",VLOOKUP(B377,'Fixture List Individual Files'!$B$14:$D$63,2,FALSE))</f>
        <v/>
      </c>
      <c r="D377" s="84"/>
      <c r="E377" s="85" t="str">
        <f>IF(B377="","",VLOOKUP(B377,'Fixture List Individual Files'!$B$14:$D$63,3,FALSE))</f>
        <v/>
      </c>
      <c r="F377" s="85" t="str">
        <f t="shared" si="17"/>
        <v/>
      </c>
      <c r="J377" s="82"/>
      <c r="K377" s="83" t="str">
        <f>IF(J377="","",VLOOKUP(J377,'Fixture List Individual Files'!$B$14:$D$63,2,FALSE))</f>
        <v/>
      </c>
      <c r="L377" s="84"/>
      <c r="M377" s="85" t="str">
        <f>IF(J377="","",VLOOKUP(J377,'Fixture List Individual Files'!$B$14:$D$63,3,FALSE))</f>
        <v/>
      </c>
      <c r="N377" s="85" t="str">
        <f t="shared" si="18"/>
        <v/>
      </c>
    </row>
    <row r="378" spans="2:14">
      <c r="B378" s="82"/>
      <c r="C378" s="83" t="str">
        <f>IF(B378="","",VLOOKUP(B378,'Fixture List Individual Files'!$B$14:$D$63,2,FALSE))</f>
        <v/>
      </c>
      <c r="D378" s="84"/>
      <c r="E378" s="85" t="str">
        <f>IF(B378="","",VLOOKUP(B378,'Fixture List Individual Files'!$B$14:$D$63,3,FALSE))</f>
        <v/>
      </c>
      <c r="F378" s="85" t="str">
        <f t="shared" si="17"/>
        <v/>
      </c>
      <c r="J378" s="82"/>
      <c r="K378" s="83" t="str">
        <f>IF(J378="","",VLOOKUP(J378,'Fixture List Individual Files'!$B$14:$D$63,2,FALSE))</f>
        <v/>
      </c>
      <c r="L378" s="84"/>
      <c r="M378" s="85" t="str">
        <f>IF(J378="","",VLOOKUP(J378,'Fixture List Individual Files'!$B$14:$D$63,3,FALSE))</f>
        <v/>
      </c>
      <c r="N378" s="85" t="str">
        <f t="shared" si="18"/>
        <v/>
      </c>
    </row>
    <row r="379" spans="2:14">
      <c r="B379" s="82"/>
      <c r="C379" s="83" t="str">
        <f>IF(B379="","",VLOOKUP(B379,'Fixture List Individual Files'!$B$14:$D$63,2,FALSE))</f>
        <v/>
      </c>
      <c r="D379" s="84"/>
      <c r="E379" s="85" t="str">
        <f>IF(B379="","",VLOOKUP(B379,'Fixture List Individual Files'!$B$14:$D$63,3,FALSE))</f>
        <v/>
      </c>
      <c r="F379" s="85" t="str">
        <f t="shared" si="17"/>
        <v/>
      </c>
      <c r="J379" s="82"/>
      <c r="K379" s="83" t="str">
        <f>IF(J379="","",VLOOKUP(J379,'Fixture List Individual Files'!$B$14:$D$63,2,FALSE))</f>
        <v/>
      </c>
      <c r="L379" s="84"/>
      <c r="M379" s="85" t="str">
        <f>IF(J379="","",VLOOKUP(J379,'Fixture List Individual Files'!$B$14:$D$63,3,FALSE))</f>
        <v/>
      </c>
      <c r="N379" s="85" t="str">
        <f t="shared" si="18"/>
        <v/>
      </c>
    </row>
    <row r="380" spans="2:14">
      <c r="B380" s="82"/>
      <c r="C380" s="83" t="str">
        <f>IF(B380="","",VLOOKUP(B380,'Fixture List Individual Files'!$B$14:$D$63,2,FALSE))</f>
        <v/>
      </c>
      <c r="D380" s="84"/>
      <c r="E380" s="85" t="str">
        <f>IF(B380="","",VLOOKUP(B380,'Fixture List Individual Files'!$B$14:$D$63,3,FALSE))</f>
        <v/>
      </c>
      <c r="F380" s="85" t="str">
        <f t="shared" si="17"/>
        <v/>
      </c>
      <c r="J380" s="82"/>
      <c r="K380" s="83" t="str">
        <f>IF(J380="","",VLOOKUP(J380,'Fixture List Individual Files'!$B$14:$D$63,2,FALSE))</f>
        <v/>
      </c>
      <c r="L380" s="84"/>
      <c r="M380" s="85" t="str">
        <f>IF(J380="","",VLOOKUP(J380,'Fixture List Individual Files'!$B$14:$D$63,3,FALSE))</f>
        <v/>
      </c>
      <c r="N380" s="85" t="str">
        <f t="shared" si="18"/>
        <v/>
      </c>
    </row>
    <row r="381" spans="2:14">
      <c r="B381" s="82"/>
      <c r="C381" s="83" t="str">
        <f>IF(B381="","",VLOOKUP(B381,'Fixture List Individual Files'!$B$14:$D$63,2,FALSE))</f>
        <v/>
      </c>
      <c r="D381" s="84"/>
      <c r="E381" s="85" t="str">
        <f>IF(B381="","",VLOOKUP(B381,'Fixture List Individual Files'!$B$14:$D$63,3,FALSE))</f>
        <v/>
      </c>
      <c r="F381" s="85" t="str">
        <f t="shared" si="17"/>
        <v/>
      </c>
      <c r="J381" s="82"/>
      <c r="K381" s="83" t="str">
        <f>IF(J381="","",VLOOKUP(J381,'Fixture List Individual Files'!$B$14:$D$63,2,FALSE))</f>
        <v/>
      </c>
      <c r="L381" s="84"/>
      <c r="M381" s="85" t="str">
        <f>IF(J381="","",VLOOKUP(J381,'Fixture List Individual Files'!$B$14:$D$63,3,FALSE))</f>
        <v/>
      </c>
      <c r="N381" s="85" t="str">
        <f t="shared" si="18"/>
        <v/>
      </c>
    </row>
    <row r="382" spans="2:14">
      <c r="B382" s="82"/>
      <c r="C382" s="83" t="str">
        <f>IF(B382="","",VLOOKUP(B382,'Fixture List Individual Files'!$B$14:$D$63,2,FALSE))</f>
        <v/>
      </c>
      <c r="D382" s="84"/>
      <c r="E382" s="85" t="str">
        <f>IF(B382="","",VLOOKUP(B382,'Fixture List Individual Files'!$B$14:$D$63,3,FALSE))</f>
        <v/>
      </c>
      <c r="F382" s="85" t="str">
        <f t="shared" si="17"/>
        <v/>
      </c>
      <c r="J382" s="82"/>
      <c r="K382" s="83" t="str">
        <f>IF(J382="","",VLOOKUP(J382,'Fixture List Individual Files'!$B$14:$D$63,2,FALSE))</f>
        <v/>
      </c>
      <c r="L382" s="84"/>
      <c r="M382" s="85" t="str">
        <f>IF(J382="","",VLOOKUP(J382,'Fixture List Individual Files'!$B$14:$D$63,3,FALSE))</f>
        <v/>
      </c>
      <c r="N382" s="85" t="str">
        <f t="shared" si="18"/>
        <v/>
      </c>
    </row>
    <row r="383" spans="2:14">
      <c r="B383" s="82"/>
      <c r="C383" s="83" t="str">
        <f>IF(B383="","",VLOOKUP(B383,'Fixture List Individual Files'!$B$14:$D$63,2,FALSE))</f>
        <v/>
      </c>
      <c r="D383" s="84"/>
      <c r="E383" s="85" t="str">
        <f>IF(B383="","",VLOOKUP(B383,'Fixture List Individual Files'!$B$14:$D$63,3,FALSE))</f>
        <v/>
      </c>
      <c r="F383" s="85" t="str">
        <f t="shared" si="17"/>
        <v/>
      </c>
      <c r="J383" s="82"/>
      <c r="K383" s="83" t="str">
        <f>IF(J383="","",VLOOKUP(J383,'Fixture List Individual Files'!$B$14:$D$63,2,FALSE))</f>
        <v/>
      </c>
      <c r="L383" s="84"/>
      <c r="M383" s="85" t="str">
        <f>IF(J383="","",VLOOKUP(J383,'Fixture List Individual Files'!$B$14:$D$63,3,FALSE))</f>
        <v/>
      </c>
      <c r="N383" s="85" t="str">
        <f t="shared" si="18"/>
        <v/>
      </c>
    </row>
    <row r="384" spans="2:14">
      <c r="B384" s="82"/>
      <c r="C384" s="83" t="str">
        <f>IF(B384="","",VLOOKUP(B384,'Fixture List Individual Files'!$B$14:$D$63,2,FALSE))</f>
        <v/>
      </c>
      <c r="D384" s="84"/>
      <c r="E384" s="85" t="str">
        <f>IF(B384="","",VLOOKUP(B384,'Fixture List Individual Files'!$B$14:$D$63,3,FALSE))</f>
        <v/>
      </c>
      <c r="F384" s="85" t="str">
        <f t="shared" si="17"/>
        <v/>
      </c>
      <c r="J384" s="82"/>
      <c r="K384" s="83" t="str">
        <f>IF(J384="","",VLOOKUP(J384,'Fixture List Individual Files'!$B$14:$D$63,2,FALSE))</f>
        <v/>
      </c>
      <c r="L384" s="84"/>
      <c r="M384" s="85" t="str">
        <f>IF(J384="","",VLOOKUP(J384,'Fixture List Individual Files'!$B$14:$D$63,3,FALSE))</f>
        <v/>
      </c>
      <c r="N384" s="85" t="str">
        <f t="shared" si="18"/>
        <v/>
      </c>
    </row>
    <row r="385" spans="2:15">
      <c r="B385" s="82"/>
      <c r="C385" s="83" t="str">
        <f>IF(B385="","",VLOOKUP(B385,'Fixture List Individual Files'!$B$14:$D$63,2,FALSE))</f>
        <v/>
      </c>
      <c r="D385" s="84"/>
      <c r="E385" s="85" t="str">
        <f>IF(B385="","",VLOOKUP(B385,'Fixture List Individual Files'!$B$14:$D$63,3,FALSE))</f>
        <v/>
      </c>
      <c r="F385" s="85" t="str">
        <f t="shared" si="17"/>
        <v/>
      </c>
      <c r="J385" s="82"/>
      <c r="K385" s="83" t="str">
        <f>IF(J385="","",VLOOKUP(J385,'Fixture List Individual Files'!$B$14:$D$63,2,FALSE))</f>
        <v/>
      </c>
      <c r="L385" s="84"/>
      <c r="M385" s="85" t="str">
        <f>IF(J385="","",VLOOKUP(J385,'Fixture List Individual Files'!$B$14:$D$63,3,FALSE))</f>
        <v/>
      </c>
      <c r="N385" s="85" t="str">
        <f t="shared" si="18"/>
        <v/>
      </c>
    </row>
    <row r="386" spans="2:15">
      <c r="B386" s="82"/>
      <c r="C386" s="83" t="str">
        <f>IF(B386="","",VLOOKUP(B386,'Fixture List Individual Files'!$B$14:$D$63,2,FALSE))</f>
        <v/>
      </c>
      <c r="D386" s="84"/>
      <c r="E386" s="85" t="str">
        <f>IF(B386="","",VLOOKUP(B386,'Fixture List Individual Files'!$B$14:$D$63,3,FALSE))</f>
        <v/>
      </c>
      <c r="F386" s="85" t="str">
        <f t="shared" si="17"/>
        <v/>
      </c>
      <c r="J386" s="82"/>
      <c r="K386" s="83" t="str">
        <f>IF(J386="","",VLOOKUP(J386,'Fixture List Individual Files'!$B$14:$D$63,2,FALSE))</f>
        <v/>
      </c>
      <c r="L386" s="84"/>
      <c r="M386" s="85" t="str">
        <f>IF(J386="","",VLOOKUP(J386,'Fixture List Individual Files'!$B$14:$D$63,3,FALSE))</f>
        <v/>
      </c>
      <c r="N386" s="85" t="str">
        <f t="shared" si="18"/>
        <v/>
      </c>
    </row>
    <row r="387" spans="2:15">
      <c r="B387" s="82"/>
      <c r="C387" s="83" t="str">
        <f>IF(B387="","",VLOOKUP(B387,'Fixture List Individual Files'!$B$14:$D$63,2,FALSE))</f>
        <v/>
      </c>
      <c r="D387" s="84"/>
      <c r="E387" s="85" t="str">
        <f>IF(B387="","",VLOOKUP(B387,'Fixture List Individual Files'!$B$14:$D$63,3,FALSE))</f>
        <v/>
      </c>
      <c r="F387" s="85" t="str">
        <f t="shared" si="17"/>
        <v/>
      </c>
      <c r="J387" s="82"/>
      <c r="K387" s="83" t="str">
        <f>IF(J387="","",VLOOKUP(J387,'Fixture List Individual Files'!$B$14:$D$63,2,FALSE))</f>
        <v/>
      </c>
      <c r="L387" s="84"/>
      <c r="M387" s="85" t="str">
        <f>IF(J387="","",VLOOKUP(J387,'Fixture List Individual Files'!$B$14:$D$63,3,FALSE))</f>
        <v/>
      </c>
      <c r="N387" s="85" t="str">
        <f t="shared" si="18"/>
        <v/>
      </c>
    </row>
    <row r="388" spans="2:15">
      <c r="B388" s="82" t="s">
        <v>290</v>
      </c>
      <c r="C388" s="83" t="e">
        <f>IF(B388="","",VLOOKUP(B388,'Fixture List Individual Files'!$B$14:$D$63,2,FALSE))</f>
        <v>#N/A</v>
      </c>
      <c r="D388" s="84">
        <v>4000</v>
      </c>
      <c r="E388" s="85" t="e">
        <f>IF(B388="","",VLOOKUP(B388,'Fixture List Individual Files'!$B$14:$D$63,3,FALSE))</f>
        <v>#N/A</v>
      </c>
      <c r="F388" s="85" t="e">
        <f t="shared" si="17"/>
        <v>#N/A</v>
      </c>
      <c r="J388" s="82"/>
      <c r="K388" s="83" t="str">
        <f>IF(J388="","",VLOOKUP(J388,'Fixture List Individual Files'!$B$14:$D$63,2,FALSE))</f>
        <v/>
      </c>
      <c r="L388" s="84"/>
      <c r="M388" s="85" t="str">
        <f>IF(J388="","",VLOOKUP(J388,'Fixture List Individual Files'!$B$14:$D$63,3,FALSE))</f>
        <v/>
      </c>
      <c r="N388" s="85" t="str">
        <f t="shared" si="18"/>
        <v/>
      </c>
    </row>
    <row r="389" spans="2:15">
      <c r="B389" s="82"/>
      <c r="C389" s="83" t="str">
        <f>IF(B389="","",VLOOKUP(B389,'Fixture List Individual Files'!$B$14:$D$63,2,FALSE))</f>
        <v/>
      </c>
      <c r="D389" s="86"/>
      <c r="E389" s="85" t="str">
        <f>IF(B389="","",VLOOKUP(B389,'Fixture List Individual Files'!$B$14:$D$63,3,FALSE))</f>
        <v/>
      </c>
      <c r="F389" s="85" t="str">
        <f t="shared" si="17"/>
        <v/>
      </c>
      <c r="J389" s="82"/>
      <c r="K389" s="83" t="str">
        <f>IF(J389="","",VLOOKUP(J389,'Fixture List Individual Files'!$B$14:$D$63,2,FALSE))</f>
        <v/>
      </c>
      <c r="L389" s="86"/>
      <c r="M389" s="85" t="str">
        <f>IF(J389="","",VLOOKUP(J389,'Fixture List Individual Files'!$B$14:$D$63,3,FALSE))</f>
        <v/>
      </c>
      <c r="N389" s="85" t="str">
        <f t="shared" si="18"/>
        <v/>
      </c>
    </row>
    <row r="390" spans="2:15">
      <c r="B390" s="82"/>
      <c r="C390" s="83" t="str">
        <f>IF(B390="","",VLOOKUP(B390,'Fixture List Individual Files'!$B$14:$D$63,2,FALSE))</f>
        <v/>
      </c>
      <c r="D390" s="87"/>
      <c r="E390" s="85" t="str">
        <f>IF(B390="","",VLOOKUP(B390,'Fixture List Individual Files'!$B$14:$D$63,3,FALSE))</f>
        <v/>
      </c>
      <c r="F390" s="85" t="str">
        <f t="shared" si="17"/>
        <v/>
      </c>
      <c r="J390" s="82"/>
      <c r="K390" s="83" t="str">
        <f>IF(J390="","",VLOOKUP(J390,'Fixture List Individual Files'!$B$14:$D$63,2,FALSE))</f>
        <v/>
      </c>
      <c r="L390" s="87"/>
      <c r="M390" s="85" t="str">
        <f>IF(J390="","",VLOOKUP(J390,'Fixture List Individual Files'!$B$14:$D$63,3,FALSE))</f>
        <v/>
      </c>
      <c r="N390" s="85" t="str">
        <f t="shared" si="18"/>
        <v/>
      </c>
    </row>
    <row r="391" spans="2:15">
      <c r="B391" s="82"/>
      <c r="C391" s="83" t="str">
        <f>IF(B391="","",VLOOKUP(B391,'Fixture List Individual Files'!$B$14:$D$63,2,FALSE))</f>
        <v/>
      </c>
      <c r="D391" s="87"/>
      <c r="E391" s="85" t="str">
        <f>IF(B391="","",VLOOKUP(B391,'Fixture List Individual Files'!$B$14:$D$63,3,FALSE))</f>
        <v/>
      </c>
      <c r="F391" s="85" t="str">
        <f t="shared" si="17"/>
        <v/>
      </c>
      <c r="J391" s="82"/>
      <c r="K391" s="83" t="str">
        <f>IF(J391="","",VLOOKUP(J391,'Fixture List Individual Files'!$B$14:$D$63,2,FALSE))</f>
        <v/>
      </c>
      <c r="L391" s="87"/>
      <c r="M391" s="85" t="str">
        <f>IF(J391="","",VLOOKUP(J391,'Fixture List Individual Files'!$B$14:$D$63,3,FALSE))</f>
        <v/>
      </c>
      <c r="N391" s="85" t="str">
        <f t="shared" si="18"/>
        <v/>
      </c>
    </row>
    <row r="392" spans="2:15">
      <c r="B392" s="240"/>
      <c r="C392" s="241" t="s">
        <v>289</v>
      </c>
      <c r="D392" s="242">
        <f>SUM(D356:D391)</f>
        <v>4000</v>
      </c>
      <c r="E392" s="242"/>
      <c r="F392" s="242" t="e">
        <f>SUM(F356:F391)</f>
        <v>#N/A</v>
      </c>
      <c r="J392" s="240"/>
      <c r="K392" s="241" t="s">
        <v>289</v>
      </c>
      <c r="L392" s="242">
        <f>SUM(L356:L391)</f>
        <v>0</v>
      </c>
      <c r="M392" s="242"/>
      <c r="N392" s="242">
        <f>SUM(N356:N391)</f>
        <v>0</v>
      </c>
    </row>
    <row r="394" spans="2:15">
      <c r="B394" s="362" t="s">
        <v>111</v>
      </c>
      <c r="C394" s="362"/>
      <c r="D394" s="362"/>
      <c r="E394" s="362"/>
      <c r="F394" s="362"/>
      <c r="J394" s="363" t="s">
        <v>112</v>
      </c>
      <c r="K394" s="363"/>
      <c r="L394" s="363"/>
      <c r="M394" s="363"/>
      <c r="N394" s="363"/>
    </row>
    <row r="395" spans="2:15" ht="17.45" thickBot="1">
      <c r="B395" s="92" t="s">
        <v>284</v>
      </c>
      <c r="C395" s="93" t="s">
        <v>39</v>
      </c>
      <c r="D395" s="94"/>
      <c r="E395" s="95"/>
      <c r="F395" s="95">
        <f>IFERROR(VLOOKUP(C395,Admin_Lists!$A$9:$B$41,2,FALSE),"")</f>
        <v>0</v>
      </c>
      <c r="G395" s="89" t="s">
        <v>285</v>
      </c>
      <c r="J395" s="92" t="s">
        <v>284</v>
      </c>
      <c r="K395" s="93" t="s">
        <v>39</v>
      </c>
      <c r="L395" s="94"/>
      <c r="M395" s="95"/>
      <c r="N395" s="95">
        <f>IFERROR(VLOOKUP(K395,Admin_Lists!$A$9:$B$41,2,FALSE),"")</f>
        <v>0</v>
      </c>
      <c r="O395" s="89" t="s">
        <v>285</v>
      </c>
    </row>
    <row r="396" spans="2:15" ht="19.149999999999999">
      <c r="B396" s="96"/>
      <c r="C396" s="357" t="str">
        <f>"Area Description: "&amp;'Sq. Ft. Area Individual Files'!D27</f>
        <v xml:space="preserve">Area Description: </v>
      </c>
      <c r="D396" s="357"/>
      <c r="E396" s="357"/>
      <c r="F396" s="357"/>
      <c r="J396" s="96"/>
      <c r="K396" s="357" t="str">
        <f>"Area Description: "&amp;'Sq. Ft. Area Individual Files'!D28</f>
        <v xml:space="preserve">Area Description: </v>
      </c>
      <c r="L396" s="357"/>
      <c r="M396" s="357"/>
      <c r="N396" s="357"/>
    </row>
    <row r="397" spans="2:15" ht="16.899999999999999" customHeight="1">
      <c r="B397" s="358" t="s">
        <v>260</v>
      </c>
      <c r="C397" s="360" t="s">
        <v>266</v>
      </c>
      <c r="D397" s="360" t="s">
        <v>267</v>
      </c>
      <c r="E397" s="360" t="s">
        <v>262</v>
      </c>
      <c r="F397" s="360" t="s">
        <v>287</v>
      </c>
      <c r="J397" s="358" t="s">
        <v>260</v>
      </c>
      <c r="K397" s="360" t="s">
        <v>266</v>
      </c>
      <c r="L397" s="360" t="s">
        <v>267</v>
      </c>
      <c r="M397" s="360" t="s">
        <v>262</v>
      </c>
      <c r="N397" s="360" t="s">
        <v>287</v>
      </c>
    </row>
    <row r="398" spans="2:15">
      <c r="B398" s="359"/>
      <c r="C398" s="361"/>
      <c r="D398" s="361"/>
      <c r="E398" s="361"/>
      <c r="F398" s="361"/>
      <c r="J398" s="359"/>
      <c r="K398" s="361"/>
      <c r="L398" s="361"/>
      <c r="M398" s="361"/>
      <c r="N398" s="361"/>
    </row>
    <row r="399" spans="2:15">
      <c r="B399" s="82"/>
      <c r="C399" s="83" t="str">
        <f>IF(B399="","",VLOOKUP(B399,'Fixture List Individual Files'!$B$14:$D$63,2,FALSE))</f>
        <v/>
      </c>
      <c r="D399" s="84"/>
      <c r="E399" s="85" t="str">
        <f>IF(B399="","",VLOOKUP(B399,'Fixture List Individual Files'!$B$14:$D$63,3,FALSE))</f>
        <v/>
      </c>
      <c r="F399" s="85" t="str">
        <f>IF(E399="","",D399*E399)</f>
        <v/>
      </c>
      <c r="J399" s="82"/>
      <c r="K399" s="83" t="str">
        <f>IF(J399="","",VLOOKUP(J399,'Fixture List Individual Files'!$B$14:$D$63,2,FALSE))</f>
        <v/>
      </c>
      <c r="L399" s="84"/>
      <c r="M399" s="85" t="str">
        <f>IF(J399="","",VLOOKUP(J399,'Fixture List Individual Files'!$B$14:$D$63,3,FALSE))</f>
        <v/>
      </c>
      <c r="N399" s="85" t="str">
        <f>IF(M399="","",L399*M399)</f>
        <v/>
      </c>
    </row>
    <row r="400" spans="2:15">
      <c r="B400" s="82"/>
      <c r="C400" s="83" t="str">
        <f>IF(B400="","",VLOOKUP(B400,'Fixture List Individual Files'!$B$14:$D$63,2,FALSE))</f>
        <v/>
      </c>
      <c r="D400" s="84"/>
      <c r="E400" s="85" t="str">
        <f>IF(B400="","",VLOOKUP(B400,'Fixture List Individual Files'!$B$14:$D$63,3,FALSE))</f>
        <v/>
      </c>
      <c r="F400" s="85" t="str">
        <f t="shared" ref="F400:F434" si="19">IF(E400="","",D400*E400)</f>
        <v/>
      </c>
      <c r="J400" s="82"/>
      <c r="K400" s="83" t="str">
        <f>IF(J400="","",VLOOKUP(J400,'Fixture List Individual Files'!$B$14:$D$63,2,FALSE))</f>
        <v/>
      </c>
      <c r="L400" s="84"/>
      <c r="M400" s="85" t="str">
        <f>IF(J400="","",VLOOKUP(J400,'Fixture List Individual Files'!$B$14:$D$63,3,FALSE))</f>
        <v/>
      </c>
      <c r="N400" s="85" t="str">
        <f t="shared" ref="N400:N434" si="20">IF(M400="","",L400*M400)</f>
        <v/>
      </c>
    </row>
    <row r="401" spans="2:14">
      <c r="B401" s="82"/>
      <c r="C401" s="83" t="str">
        <f>IF(B401="","",VLOOKUP(B401,'Fixture List Individual Files'!$B$14:$D$63,2,FALSE))</f>
        <v/>
      </c>
      <c r="D401" s="84"/>
      <c r="E401" s="85" t="str">
        <f>IF(B401="","",VLOOKUP(B401,'Fixture List Individual Files'!$B$14:$D$63,3,FALSE))</f>
        <v/>
      </c>
      <c r="F401" s="85" t="str">
        <f t="shared" si="19"/>
        <v/>
      </c>
      <c r="J401" s="82"/>
      <c r="K401" s="83" t="str">
        <f>IF(J401="","",VLOOKUP(J401,'Fixture List Individual Files'!$B$14:$D$63,2,FALSE))</f>
        <v/>
      </c>
      <c r="L401" s="84"/>
      <c r="M401" s="85" t="str">
        <f>IF(J401="","",VLOOKUP(J401,'Fixture List Individual Files'!$B$14:$D$63,3,FALSE))</f>
        <v/>
      </c>
      <c r="N401" s="85" t="str">
        <f t="shared" si="20"/>
        <v/>
      </c>
    </row>
    <row r="402" spans="2:14">
      <c r="B402" s="82"/>
      <c r="C402" s="83" t="str">
        <f>IF(B402="","",VLOOKUP(B402,'Fixture List Individual Files'!$B$14:$D$63,2,FALSE))</f>
        <v/>
      </c>
      <c r="D402" s="84"/>
      <c r="E402" s="85" t="str">
        <f>IF(B402="","",VLOOKUP(B402,'Fixture List Individual Files'!$B$14:$D$63,3,FALSE))</f>
        <v/>
      </c>
      <c r="F402" s="85" t="str">
        <f t="shared" si="19"/>
        <v/>
      </c>
      <c r="J402" s="82"/>
      <c r="K402" s="83" t="str">
        <f>IF(J402="","",VLOOKUP(J402,'Fixture List Individual Files'!$B$14:$D$63,2,FALSE))</f>
        <v/>
      </c>
      <c r="L402" s="84"/>
      <c r="M402" s="85" t="str">
        <f>IF(J402="","",VLOOKUP(J402,'Fixture List Individual Files'!$B$14:$D$63,3,FALSE))</f>
        <v/>
      </c>
      <c r="N402" s="85" t="str">
        <f t="shared" si="20"/>
        <v/>
      </c>
    </row>
    <row r="403" spans="2:14">
      <c r="B403" s="82"/>
      <c r="C403" s="83" t="str">
        <f>IF(B403="","",VLOOKUP(B403,'Fixture List Individual Files'!$B$14:$D$63,2,FALSE))</f>
        <v/>
      </c>
      <c r="D403" s="84"/>
      <c r="E403" s="85" t="str">
        <f>IF(B403="","",VLOOKUP(B403,'Fixture List Individual Files'!$B$14:$D$63,3,FALSE))</f>
        <v/>
      </c>
      <c r="F403" s="85" t="str">
        <f t="shared" si="19"/>
        <v/>
      </c>
      <c r="J403" s="82"/>
      <c r="K403" s="83" t="str">
        <f>IF(J403="","",VLOOKUP(J403,'Fixture List Individual Files'!$B$14:$D$63,2,FALSE))</f>
        <v/>
      </c>
      <c r="L403" s="84"/>
      <c r="M403" s="85" t="str">
        <f>IF(J403="","",VLOOKUP(J403,'Fixture List Individual Files'!$B$14:$D$63,3,FALSE))</f>
        <v/>
      </c>
      <c r="N403" s="85" t="str">
        <f t="shared" si="20"/>
        <v/>
      </c>
    </row>
    <row r="404" spans="2:14">
      <c r="B404" s="82"/>
      <c r="C404" s="83" t="str">
        <f>IF(B404="","",VLOOKUP(B404,'Fixture List Individual Files'!$B$14:$D$63,2,FALSE))</f>
        <v/>
      </c>
      <c r="D404" s="84"/>
      <c r="E404" s="85" t="str">
        <f>IF(B404="","",VLOOKUP(B404,'Fixture List Individual Files'!$B$14:$D$63,3,FALSE))</f>
        <v/>
      </c>
      <c r="F404" s="85" t="str">
        <f t="shared" si="19"/>
        <v/>
      </c>
      <c r="J404" s="82"/>
      <c r="K404" s="83" t="str">
        <f>IF(J404="","",VLOOKUP(J404,'Fixture List Individual Files'!$B$14:$D$63,2,FALSE))</f>
        <v/>
      </c>
      <c r="L404" s="84"/>
      <c r="M404" s="85" t="str">
        <f>IF(J404="","",VLOOKUP(J404,'Fixture List Individual Files'!$B$14:$D$63,3,FALSE))</f>
        <v/>
      </c>
      <c r="N404" s="85" t="str">
        <f t="shared" si="20"/>
        <v/>
      </c>
    </row>
    <row r="405" spans="2:14">
      <c r="B405" s="82"/>
      <c r="C405" s="83" t="str">
        <f>IF(B405="","",VLOOKUP(B405,'Fixture List Individual Files'!$B$14:$D$63,2,FALSE))</f>
        <v/>
      </c>
      <c r="D405" s="84"/>
      <c r="E405" s="85" t="str">
        <f>IF(B405="","",VLOOKUP(B405,'Fixture List Individual Files'!$B$14:$D$63,3,FALSE))</f>
        <v/>
      </c>
      <c r="F405" s="85" t="str">
        <f t="shared" si="19"/>
        <v/>
      </c>
      <c r="J405" s="82"/>
      <c r="K405" s="83" t="str">
        <f>IF(J405="","",VLOOKUP(J405,'Fixture List Individual Files'!$B$14:$D$63,2,FALSE))</f>
        <v/>
      </c>
      <c r="L405" s="84"/>
      <c r="M405" s="85" t="str">
        <f>IF(J405="","",VLOOKUP(J405,'Fixture List Individual Files'!$B$14:$D$63,3,FALSE))</f>
        <v/>
      </c>
      <c r="N405" s="85" t="str">
        <f t="shared" si="20"/>
        <v/>
      </c>
    </row>
    <row r="406" spans="2:14">
      <c r="B406" s="82"/>
      <c r="C406" s="83" t="str">
        <f>IF(B406="","",VLOOKUP(B406,'Fixture List Individual Files'!$B$14:$D$63,2,FALSE))</f>
        <v/>
      </c>
      <c r="D406" s="84"/>
      <c r="E406" s="85" t="str">
        <f>IF(B406="","",VLOOKUP(B406,'Fixture List Individual Files'!$B$14:$D$63,3,FALSE))</f>
        <v/>
      </c>
      <c r="F406" s="85" t="str">
        <f t="shared" si="19"/>
        <v/>
      </c>
      <c r="J406" s="82"/>
      <c r="K406" s="83" t="str">
        <f>IF(J406="","",VLOOKUP(J406,'Fixture List Individual Files'!$B$14:$D$63,2,FALSE))</f>
        <v/>
      </c>
      <c r="L406" s="84"/>
      <c r="M406" s="85" t="str">
        <f>IF(J406="","",VLOOKUP(J406,'Fixture List Individual Files'!$B$14:$D$63,3,FALSE))</f>
        <v/>
      </c>
      <c r="N406" s="85" t="str">
        <f t="shared" si="20"/>
        <v/>
      </c>
    </row>
    <row r="407" spans="2:14">
      <c r="B407" s="82"/>
      <c r="C407" s="83" t="str">
        <f>IF(B407="","",VLOOKUP(B407,'Fixture List Individual Files'!$B$14:$D$63,2,FALSE))</f>
        <v/>
      </c>
      <c r="D407" s="84"/>
      <c r="E407" s="85" t="str">
        <f>IF(B407="","",VLOOKUP(B407,'Fixture List Individual Files'!$B$14:$D$63,3,FALSE))</f>
        <v/>
      </c>
      <c r="F407" s="85" t="str">
        <f t="shared" si="19"/>
        <v/>
      </c>
      <c r="J407" s="82"/>
      <c r="K407" s="83" t="str">
        <f>IF(J407="","",VLOOKUP(J407,'Fixture List Individual Files'!$B$14:$D$63,2,FALSE))</f>
        <v/>
      </c>
      <c r="L407" s="84"/>
      <c r="M407" s="85" t="str">
        <f>IF(J407="","",VLOOKUP(J407,'Fixture List Individual Files'!$B$14:$D$63,3,FALSE))</f>
        <v/>
      </c>
      <c r="N407" s="85" t="str">
        <f t="shared" si="20"/>
        <v/>
      </c>
    </row>
    <row r="408" spans="2:14">
      <c r="B408" s="82"/>
      <c r="C408" s="83" t="str">
        <f>IF(B408="","",VLOOKUP(B408,'Fixture List Individual Files'!$B$14:$D$63,2,FALSE))</f>
        <v/>
      </c>
      <c r="D408" s="84"/>
      <c r="E408" s="85" t="str">
        <f>IF(B408="","",VLOOKUP(B408,'Fixture List Individual Files'!$B$14:$D$63,3,FALSE))</f>
        <v/>
      </c>
      <c r="F408" s="85" t="str">
        <f t="shared" si="19"/>
        <v/>
      </c>
      <c r="J408" s="82"/>
      <c r="K408" s="83" t="str">
        <f>IF(J408="","",VLOOKUP(J408,'Fixture List Individual Files'!$B$14:$D$63,2,FALSE))</f>
        <v/>
      </c>
      <c r="L408" s="84"/>
      <c r="M408" s="85" t="str">
        <f>IF(J408="","",VLOOKUP(J408,'Fixture List Individual Files'!$B$14:$D$63,3,FALSE))</f>
        <v/>
      </c>
      <c r="N408" s="85" t="str">
        <f t="shared" si="20"/>
        <v/>
      </c>
    </row>
    <row r="409" spans="2:14">
      <c r="B409" s="82"/>
      <c r="C409" s="83" t="str">
        <f>IF(B409="","",VLOOKUP(B409,'Fixture List Individual Files'!$B$14:$D$63,2,FALSE))</f>
        <v/>
      </c>
      <c r="D409" s="84"/>
      <c r="E409" s="85" t="str">
        <f>IF(B409="","",VLOOKUP(B409,'Fixture List Individual Files'!$B$14:$D$63,3,FALSE))</f>
        <v/>
      </c>
      <c r="F409" s="85" t="str">
        <f t="shared" si="19"/>
        <v/>
      </c>
      <c r="J409" s="82"/>
      <c r="K409" s="83" t="str">
        <f>IF(J409="","",VLOOKUP(J409,'Fixture List Individual Files'!$B$14:$D$63,2,FALSE))</f>
        <v/>
      </c>
      <c r="L409" s="84"/>
      <c r="M409" s="85" t="str">
        <f>IF(J409="","",VLOOKUP(J409,'Fixture List Individual Files'!$B$14:$D$63,3,FALSE))</f>
        <v/>
      </c>
      <c r="N409" s="85" t="str">
        <f t="shared" si="20"/>
        <v/>
      </c>
    </row>
    <row r="410" spans="2:14">
      <c r="B410" s="82"/>
      <c r="C410" s="83" t="str">
        <f>IF(B410="","",VLOOKUP(B410,'Fixture List Individual Files'!$B$14:$D$63,2,FALSE))</f>
        <v/>
      </c>
      <c r="D410" s="84"/>
      <c r="E410" s="85" t="str">
        <f>IF(B410="","",VLOOKUP(B410,'Fixture List Individual Files'!$B$14:$D$63,3,FALSE))</f>
        <v/>
      </c>
      <c r="F410" s="85" t="str">
        <f t="shared" si="19"/>
        <v/>
      </c>
      <c r="J410" s="82"/>
      <c r="K410" s="83" t="str">
        <f>IF(J410="","",VLOOKUP(J410,'Fixture List Individual Files'!$B$14:$D$63,2,FALSE))</f>
        <v/>
      </c>
      <c r="L410" s="84"/>
      <c r="M410" s="85" t="str">
        <f>IF(J410="","",VLOOKUP(J410,'Fixture List Individual Files'!$B$14:$D$63,3,FALSE))</f>
        <v/>
      </c>
      <c r="N410" s="85" t="str">
        <f t="shared" si="20"/>
        <v/>
      </c>
    </row>
    <row r="411" spans="2:14">
      <c r="B411" s="82"/>
      <c r="C411" s="83" t="str">
        <f>IF(B411="","",VLOOKUP(B411,'Fixture List Individual Files'!$B$14:$D$63,2,FALSE))</f>
        <v/>
      </c>
      <c r="D411" s="84"/>
      <c r="E411" s="85" t="str">
        <f>IF(B411="","",VLOOKUP(B411,'Fixture List Individual Files'!$B$14:$D$63,3,FALSE))</f>
        <v/>
      </c>
      <c r="F411" s="85" t="str">
        <f t="shared" si="19"/>
        <v/>
      </c>
      <c r="J411" s="82"/>
      <c r="K411" s="83" t="str">
        <f>IF(J411="","",VLOOKUP(J411,'Fixture List Individual Files'!$B$14:$D$63,2,FALSE))</f>
        <v/>
      </c>
      <c r="L411" s="84"/>
      <c r="M411" s="85" t="str">
        <f>IF(J411="","",VLOOKUP(J411,'Fixture List Individual Files'!$B$14:$D$63,3,FALSE))</f>
        <v/>
      </c>
      <c r="N411" s="85" t="str">
        <f t="shared" si="20"/>
        <v/>
      </c>
    </row>
    <row r="412" spans="2:14">
      <c r="B412" s="82"/>
      <c r="C412" s="83" t="str">
        <f>IF(B412="","",VLOOKUP(B412,'Fixture List Individual Files'!$B$14:$D$63,2,FALSE))</f>
        <v/>
      </c>
      <c r="D412" s="84"/>
      <c r="E412" s="85" t="str">
        <f>IF(B412="","",VLOOKUP(B412,'Fixture List Individual Files'!$B$14:$D$63,3,FALSE))</f>
        <v/>
      </c>
      <c r="F412" s="85" t="str">
        <f t="shared" si="19"/>
        <v/>
      </c>
      <c r="J412" s="82"/>
      <c r="K412" s="83" t="str">
        <f>IF(J412="","",VLOOKUP(J412,'Fixture List Individual Files'!$B$14:$D$63,2,FALSE))</f>
        <v/>
      </c>
      <c r="L412" s="84"/>
      <c r="M412" s="85" t="str">
        <f>IF(J412="","",VLOOKUP(J412,'Fixture List Individual Files'!$B$14:$D$63,3,FALSE))</f>
        <v/>
      </c>
      <c r="N412" s="85" t="str">
        <f t="shared" si="20"/>
        <v/>
      </c>
    </row>
    <row r="413" spans="2:14">
      <c r="B413" s="82"/>
      <c r="C413" s="83" t="str">
        <f>IF(B413="","",VLOOKUP(B413,'Fixture List Individual Files'!$B$14:$D$63,2,FALSE))</f>
        <v/>
      </c>
      <c r="D413" s="84"/>
      <c r="E413" s="85" t="str">
        <f>IF(B413="","",VLOOKUP(B413,'Fixture List Individual Files'!$B$14:$D$63,3,FALSE))</f>
        <v/>
      </c>
      <c r="F413" s="85" t="str">
        <f t="shared" si="19"/>
        <v/>
      </c>
      <c r="J413" s="82"/>
      <c r="K413" s="83" t="str">
        <f>IF(J413="","",VLOOKUP(J413,'Fixture List Individual Files'!$B$14:$D$63,2,FALSE))</f>
        <v/>
      </c>
      <c r="L413" s="84"/>
      <c r="M413" s="85" t="str">
        <f>IF(J413="","",VLOOKUP(J413,'Fixture List Individual Files'!$B$14:$D$63,3,FALSE))</f>
        <v/>
      </c>
      <c r="N413" s="85" t="str">
        <f t="shared" si="20"/>
        <v/>
      </c>
    </row>
    <row r="414" spans="2:14">
      <c r="B414" s="82"/>
      <c r="C414" s="83" t="str">
        <f>IF(B414="","",VLOOKUP(B414,'Fixture List Individual Files'!$B$14:$D$63,2,FALSE))</f>
        <v/>
      </c>
      <c r="D414" s="84"/>
      <c r="E414" s="85" t="str">
        <f>IF(B414="","",VLOOKUP(B414,'Fixture List Individual Files'!$B$14:$D$63,3,FALSE))</f>
        <v/>
      </c>
      <c r="F414" s="85" t="str">
        <f t="shared" si="19"/>
        <v/>
      </c>
      <c r="J414" s="82"/>
      <c r="K414" s="83" t="str">
        <f>IF(J414="","",VLOOKUP(J414,'Fixture List Individual Files'!$B$14:$D$63,2,FALSE))</f>
        <v/>
      </c>
      <c r="L414" s="84"/>
      <c r="M414" s="85" t="str">
        <f>IF(J414="","",VLOOKUP(J414,'Fixture List Individual Files'!$B$14:$D$63,3,FALSE))</f>
        <v/>
      </c>
      <c r="N414" s="85" t="str">
        <f t="shared" si="20"/>
        <v/>
      </c>
    </row>
    <row r="415" spans="2:14">
      <c r="B415" s="82"/>
      <c r="C415" s="83" t="str">
        <f>IF(B415="","",VLOOKUP(B415,'Fixture List Individual Files'!$B$14:$D$63,2,FALSE))</f>
        <v/>
      </c>
      <c r="D415" s="84"/>
      <c r="E415" s="85" t="str">
        <f>IF(B415="","",VLOOKUP(B415,'Fixture List Individual Files'!$B$14:$D$63,3,FALSE))</f>
        <v/>
      </c>
      <c r="F415" s="85" t="str">
        <f t="shared" si="19"/>
        <v/>
      </c>
      <c r="J415" s="82"/>
      <c r="K415" s="83" t="str">
        <f>IF(J415="","",VLOOKUP(J415,'Fixture List Individual Files'!$B$14:$D$63,2,FALSE))</f>
        <v/>
      </c>
      <c r="L415" s="84"/>
      <c r="M415" s="85" t="str">
        <f>IF(J415="","",VLOOKUP(J415,'Fixture List Individual Files'!$B$14:$D$63,3,FALSE))</f>
        <v/>
      </c>
      <c r="N415" s="85" t="str">
        <f t="shared" si="20"/>
        <v/>
      </c>
    </row>
    <row r="416" spans="2:14">
      <c r="B416" s="82"/>
      <c r="C416" s="83" t="str">
        <f>IF(B416="","",VLOOKUP(B416,'Fixture List Individual Files'!$B$14:$D$63,2,FALSE))</f>
        <v/>
      </c>
      <c r="D416" s="84"/>
      <c r="E416" s="85" t="str">
        <f>IF(B416="","",VLOOKUP(B416,'Fixture List Individual Files'!$B$14:$D$63,3,FALSE))</f>
        <v/>
      </c>
      <c r="F416" s="85" t="str">
        <f t="shared" si="19"/>
        <v/>
      </c>
      <c r="J416" s="82"/>
      <c r="K416" s="83" t="str">
        <f>IF(J416="","",VLOOKUP(J416,'Fixture List Individual Files'!$B$14:$D$63,2,FALSE))</f>
        <v/>
      </c>
      <c r="L416" s="84"/>
      <c r="M416" s="85" t="str">
        <f>IF(J416="","",VLOOKUP(J416,'Fixture List Individual Files'!$B$14:$D$63,3,FALSE))</f>
        <v/>
      </c>
      <c r="N416" s="85" t="str">
        <f t="shared" si="20"/>
        <v/>
      </c>
    </row>
    <row r="417" spans="2:14">
      <c r="B417" s="82"/>
      <c r="C417" s="83" t="str">
        <f>IF(B417="","",VLOOKUP(B417,'Fixture List Individual Files'!$B$14:$D$63,2,FALSE))</f>
        <v/>
      </c>
      <c r="D417" s="84"/>
      <c r="E417" s="85" t="str">
        <f>IF(B417="","",VLOOKUP(B417,'Fixture List Individual Files'!$B$14:$D$63,3,FALSE))</f>
        <v/>
      </c>
      <c r="F417" s="85" t="str">
        <f t="shared" si="19"/>
        <v/>
      </c>
      <c r="J417" s="82"/>
      <c r="K417" s="83" t="str">
        <f>IF(J417="","",VLOOKUP(J417,'Fixture List Individual Files'!$B$14:$D$63,2,FALSE))</f>
        <v/>
      </c>
      <c r="L417" s="84"/>
      <c r="M417" s="85" t="str">
        <f>IF(J417="","",VLOOKUP(J417,'Fixture List Individual Files'!$B$14:$D$63,3,FALSE))</f>
        <v/>
      </c>
      <c r="N417" s="85" t="str">
        <f t="shared" si="20"/>
        <v/>
      </c>
    </row>
    <row r="418" spans="2:14">
      <c r="B418" s="82"/>
      <c r="C418" s="83" t="str">
        <f>IF(B418="","",VLOOKUP(B418,'Fixture List Individual Files'!$B$14:$D$63,2,FALSE))</f>
        <v/>
      </c>
      <c r="D418" s="84"/>
      <c r="E418" s="85" t="str">
        <f>IF(B418="","",VLOOKUP(B418,'Fixture List Individual Files'!$B$14:$D$63,3,FALSE))</f>
        <v/>
      </c>
      <c r="F418" s="85" t="str">
        <f t="shared" si="19"/>
        <v/>
      </c>
      <c r="J418" s="82"/>
      <c r="K418" s="83" t="str">
        <f>IF(J418="","",VLOOKUP(J418,'Fixture List Individual Files'!$B$14:$D$63,2,FALSE))</f>
        <v/>
      </c>
      <c r="L418" s="84"/>
      <c r="M418" s="85" t="str">
        <f>IF(J418="","",VLOOKUP(J418,'Fixture List Individual Files'!$B$14:$D$63,3,FALSE))</f>
        <v/>
      </c>
      <c r="N418" s="85" t="str">
        <f t="shared" si="20"/>
        <v/>
      </c>
    </row>
    <row r="419" spans="2:14">
      <c r="B419" s="82"/>
      <c r="C419" s="83" t="str">
        <f>IF(B419="","",VLOOKUP(B419,'Fixture List Individual Files'!$B$14:$D$63,2,FALSE))</f>
        <v/>
      </c>
      <c r="D419" s="84"/>
      <c r="E419" s="85" t="str">
        <f>IF(B419="","",VLOOKUP(B419,'Fixture List Individual Files'!$B$14:$D$63,3,FALSE))</f>
        <v/>
      </c>
      <c r="F419" s="85" t="str">
        <f t="shared" si="19"/>
        <v/>
      </c>
      <c r="J419" s="82"/>
      <c r="K419" s="83" t="str">
        <f>IF(J419="","",VLOOKUP(J419,'Fixture List Individual Files'!$B$14:$D$63,2,FALSE))</f>
        <v/>
      </c>
      <c r="L419" s="84"/>
      <c r="M419" s="85" t="str">
        <f>IF(J419="","",VLOOKUP(J419,'Fixture List Individual Files'!$B$14:$D$63,3,FALSE))</f>
        <v/>
      </c>
      <c r="N419" s="85" t="str">
        <f t="shared" si="20"/>
        <v/>
      </c>
    </row>
    <row r="420" spans="2:14">
      <c r="B420" s="82"/>
      <c r="C420" s="83" t="str">
        <f>IF(B420="","",VLOOKUP(B420,'Fixture List Individual Files'!$B$14:$D$63,2,FALSE))</f>
        <v/>
      </c>
      <c r="D420" s="84"/>
      <c r="E420" s="85" t="str">
        <f>IF(B420="","",VLOOKUP(B420,'Fixture List Individual Files'!$B$14:$D$63,3,FALSE))</f>
        <v/>
      </c>
      <c r="F420" s="85" t="str">
        <f t="shared" si="19"/>
        <v/>
      </c>
      <c r="J420" s="82"/>
      <c r="K420" s="83" t="str">
        <f>IF(J420="","",VLOOKUP(J420,'Fixture List Individual Files'!$B$14:$D$63,2,FALSE))</f>
        <v/>
      </c>
      <c r="L420" s="84"/>
      <c r="M420" s="85" t="str">
        <f>IF(J420="","",VLOOKUP(J420,'Fixture List Individual Files'!$B$14:$D$63,3,FALSE))</f>
        <v/>
      </c>
      <c r="N420" s="85" t="str">
        <f t="shared" si="20"/>
        <v/>
      </c>
    </row>
    <row r="421" spans="2:14">
      <c r="B421" s="82"/>
      <c r="C421" s="83" t="str">
        <f>IF(B421="","",VLOOKUP(B421,'Fixture List Individual Files'!$B$14:$D$63,2,FALSE))</f>
        <v/>
      </c>
      <c r="D421" s="84"/>
      <c r="E421" s="85" t="str">
        <f>IF(B421="","",VLOOKUP(B421,'Fixture List Individual Files'!$B$14:$D$63,3,FALSE))</f>
        <v/>
      </c>
      <c r="F421" s="85" t="str">
        <f t="shared" si="19"/>
        <v/>
      </c>
      <c r="J421" s="82"/>
      <c r="K421" s="83" t="str">
        <f>IF(J421="","",VLOOKUP(J421,'Fixture List Individual Files'!$B$14:$D$63,2,FALSE))</f>
        <v/>
      </c>
      <c r="L421" s="84"/>
      <c r="M421" s="85" t="str">
        <f>IF(J421="","",VLOOKUP(J421,'Fixture List Individual Files'!$B$14:$D$63,3,FALSE))</f>
        <v/>
      </c>
      <c r="N421" s="85" t="str">
        <f t="shared" si="20"/>
        <v/>
      </c>
    </row>
    <row r="422" spans="2:14">
      <c r="B422" s="82"/>
      <c r="C422" s="83" t="str">
        <f>IF(B422="","",VLOOKUP(B422,'Fixture List Individual Files'!$B$14:$D$63,2,FALSE))</f>
        <v/>
      </c>
      <c r="D422" s="84"/>
      <c r="E422" s="85" t="str">
        <f>IF(B422="","",VLOOKUP(B422,'Fixture List Individual Files'!$B$14:$D$63,3,FALSE))</f>
        <v/>
      </c>
      <c r="F422" s="85" t="str">
        <f t="shared" si="19"/>
        <v/>
      </c>
      <c r="J422" s="82"/>
      <c r="K422" s="83" t="str">
        <f>IF(J422="","",VLOOKUP(J422,'Fixture List Individual Files'!$B$14:$D$63,2,FALSE))</f>
        <v/>
      </c>
      <c r="L422" s="84"/>
      <c r="M422" s="85" t="str">
        <f>IF(J422="","",VLOOKUP(J422,'Fixture List Individual Files'!$B$14:$D$63,3,FALSE))</f>
        <v/>
      </c>
      <c r="N422" s="85" t="str">
        <f t="shared" si="20"/>
        <v/>
      </c>
    </row>
    <row r="423" spans="2:14">
      <c r="B423" s="82"/>
      <c r="C423" s="83" t="str">
        <f>IF(B423="","",VLOOKUP(B423,'Fixture List Individual Files'!$B$14:$D$63,2,FALSE))</f>
        <v/>
      </c>
      <c r="D423" s="84"/>
      <c r="E423" s="85" t="str">
        <f>IF(B423="","",VLOOKUP(B423,'Fixture List Individual Files'!$B$14:$D$63,3,FALSE))</f>
        <v/>
      </c>
      <c r="F423" s="85" t="str">
        <f t="shared" si="19"/>
        <v/>
      </c>
      <c r="J423" s="82"/>
      <c r="K423" s="83" t="str">
        <f>IF(J423="","",VLOOKUP(J423,'Fixture List Individual Files'!$B$14:$D$63,2,FALSE))</f>
        <v/>
      </c>
      <c r="L423" s="84"/>
      <c r="M423" s="85" t="str">
        <f>IF(J423="","",VLOOKUP(J423,'Fixture List Individual Files'!$B$14:$D$63,3,FALSE))</f>
        <v/>
      </c>
      <c r="N423" s="85" t="str">
        <f t="shared" si="20"/>
        <v/>
      </c>
    </row>
    <row r="424" spans="2:14">
      <c r="B424" s="82"/>
      <c r="C424" s="83" t="str">
        <f>IF(B424="","",VLOOKUP(B424,'Fixture List Individual Files'!$B$14:$D$63,2,FALSE))</f>
        <v/>
      </c>
      <c r="D424" s="84"/>
      <c r="E424" s="85" t="str">
        <f>IF(B424="","",VLOOKUP(B424,'Fixture List Individual Files'!$B$14:$D$63,3,FALSE))</f>
        <v/>
      </c>
      <c r="F424" s="85" t="str">
        <f t="shared" si="19"/>
        <v/>
      </c>
      <c r="J424" s="82"/>
      <c r="K424" s="83" t="str">
        <f>IF(J424="","",VLOOKUP(J424,'Fixture List Individual Files'!$B$14:$D$63,2,FALSE))</f>
        <v/>
      </c>
      <c r="L424" s="84"/>
      <c r="M424" s="85" t="str">
        <f>IF(J424="","",VLOOKUP(J424,'Fixture List Individual Files'!$B$14:$D$63,3,FALSE))</f>
        <v/>
      </c>
      <c r="N424" s="85" t="str">
        <f t="shared" si="20"/>
        <v/>
      </c>
    </row>
    <row r="425" spans="2:14">
      <c r="B425" s="82"/>
      <c r="C425" s="83" t="str">
        <f>IF(B425="","",VLOOKUP(B425,'Fixture List Individual Files'!$B$14:$D$63,2,FALSE))</f>
        <v/>
      </c>
      <c r="D425" s="84"/>
      <c r="E425" s="85" t="str">
        <f>IF(B425="","",VLOOKUP(B425,'Fixture List Individual Files'!$B$14:$D$63,3,FALSE))</f>
        <v/>
      </c>
      <c r="F425" s="85" t="str">
        <f t="shared" si="19"/>
        <v/>
      </c>
      <c r="J425" s="82"/>
      <c r="K425" s="83" t="str">
        <f>IF(J425="","",VLOOKUP(J425,'Fixture List Individual Files'!$B$14:$D$63,2,FALSE))</f>
        <v/>
      </c>
      <c r="L425" s="84"/>
      <c r="M425" s="85" t="str">
        <f>IF(J425="","",VLOOKUP(J425,'Fixture List Individual Files'!$B$14:$D$63,3,FALSE))</f>
        <v/>
      </c>
      <c r="N425" s="85" t="str">
        <f t="shared" si="20"/>
        <v/>
      </c>
    </row>
    <row r="426" spans="2:14">
      <c r="B426" s="82"/>
      <c r="C426" s="83" t="str">
        <f>IF(B426="","",VLOOKUP(B426,'Fixture List Individual Files'!$B$14:$D$63,2,FALSE))</f>
        <v/>
      </c>
      <c r="D426" s="84"/>
      <c r="E426" s="85" t="str">
        <f>IF(B426="","",VLOOKUP(B426,'Fixture List Individual Files'!$B$14:$D$63,3,FALSE))</f>
        <v/>
      </c>
      <c r="F426" s="85" t="str">
        <f t="shared" si="19"/>
        <v/>
      </c>
      <c r="J426" s="82"/>
      <c r="K426" s="83" t="str">
        <f>IF(J426="","",VLOOKUP(J426,'Fixture List Individual Files'!$B$14:$D$63,2,FALSE))</f>
        <v/>
      </c>
      <c r="L426" s="84"/>
      <c r="M426" s="85" t="str">
        <f>IF(J426="","",VLOOKUP(J426,'Fixture List Individual Files'!$B$14:$D$63,3,FALSE))</f>
        <v/>
      </c>
      <c r="N426" s="85" t="str">
        <f t="shared" si="20"/>
        <v/>
      </c>
    </row>
    <row r="427" spans="2:14">
      <c r="B427" s="82"/>
      <c r="C427" s="83" t="str">
        <f>IF(B427="","",VLOOKUP(B427,'Fixture List Individual Files'!$B$14:$D$63,2,FALSE))</f>
        <v/>
      </c>
      <c r="D427" s="84"/>
      <c r="E427" s="85" t="str">
        <f>IF(B427="","",VLOOKUP(B427,'Fixture List Individual Files'!$B$14:$D$63,3,FALSE))</f>
        <v/>
      </c>
      <c r="F427" s="85" t="str">
        <f t="shared" si="19"/>
        <v/>
      </c>
      <c r="J427" s="82"/>
      <c r="K427" s="83" t="str">
        <f>IF(J427="","",VLOOKUP(J427,'Fixture List Individual Files'!$B$14:$D$63,2,FALSE))</f>
        <v/>
      </c>
      <c r="L427" s="84"/>
      <c r="M427" s="85" t="str">
        <f>IF(J427="","",VLOOKUP(J427,'Fixture List Individual Files'!$B$14:$D$63,3,FALSE))</f>
        <v/>
      </c>
      <c r="N427" s="85" t="str">
        <f t="shared" si="20"/>
        <v/>
      </c>
    </row>
    <row r="428" spans="2:14">
      <c r="B428" s="82"/>
      <c r="C428" s="83" t="str">
        <f>IF(B428="","",VLOOKUP(B428,'Fixture List Individual Files'!$B$14:$D$63,2,FALSE))</f>
        <v/>
      </c>
      <c r="D428" s="84"/>
      <c r="E428" s="85" t="str">
        <f>IF(B428="","",VLOOKUP(B428,'Fixture List Individual Files'!$B$14:$D$63,3,FALSE))</f>
        <v/>
      </c>
      <c r="F428" s="85" t="str">
        <f t="shared" si="19"/>
        <v/>
      </c>
      <c r="J428" s="82"/>
      <c r="K428" s="83" t="str">
        <f>IF(J428="","",VLOOKUP(J428,'Fixture List Individual Files'!$B$14:$D$63,2,FALSE))</f>
        <v/>
      </c>
      <c r="L428" s="84"/>
      <c r="M428" s="85" t="str">
        <f>IF(J428="","",VLOOKUP(J428,'Fixture List Individual Files'!$B$14:$D$63,3,FALSE))</f>
        <v/>
      </c>
      <c r="N428" s="85" t="str">
        <f t="shared" si="20"/>
        <v/>
      </c>
    </row>
    <row r="429" spans="2:14">
      <c r="B429" s="82"/>
      <c r="C429" s="83" t="str">
        <f>IF(B429="","",VLOOKUP(B429,'Fixture List Individual Files'!$B$14:$D$63,2,FALSE))</f>
        <v/>
      </c>
      <c r="D429" s="84"/>
      <c r="E429" s="85" t="str">
        <f>IF(B429="","",VLOOKUP(B429,'Fixture List Individual Files'!$B$14:$D$63,3,FALSE))</f>
        <v/>
      </c>
      <c r="F429" s="85" t="str">
        <f t="shared" si="19"/>
        <v/>
      </c>
      <c r="J429" s="82"/>
      <c r="K429" s="83" t="str">
        <f>IF(J429="","",VLOOKUP(J429,'Fixture List Individual Files'!$B$14:$D$63,2,FALSE))</f>
        <v/>
      </c>
      <c r="L429" s="84"/>
      <c r="M429" s="85" t="str">
        <f>IF(J429="","",VLOOKUP(J429,'Fixture List Individual Files'!$B$14:$D$63,3,FALSE))</f>
        <v/>
      </c>
      <c r="N429" s="85" t="str">
        <f t="shared" si="20"/>
        <v/>
      </c>
    </row>
    <row r="430" spans="2:14">
      <c r="B430" s="82"/>
      <c r="C430" s="83" t="str">
        <f>IF(B430="","",VLOOKUP(B430,'Fixture List Individual Files'!$B$14:$D$63,2,FALSE))</f>
        <v/>
      </c>
      <c r="D430" s="84"/>
      <c r="E430" s="85" t="str">
        <f>IF(B430="","",VLOOKUP(B430,'Fixture List Individual Files'!$B$14:$D$63,3,FALSE))</f>
        <v/>
      </c>
      <c r="F430" s="85" t="str">
        <f t="shared" si="19"/>
        <v/>
      </c>
      <c r="J430" s="82"/>
      <c r="K430" s="83" t="str">
        <f>IF(J430="","",VLOOKUP(J430,'Fixture List Individual Files'!$B$14:$D$63,2,FALSE))</f>
        <v/>
      </c>
      <c r="L430" s="84"/>
      <c r="M430" s="85" t="str">
        <f>IF(J430="","",VLOOKUP(J430,'Fixture List Individual Files'!$B$14:$D$63,3,FALSE))</f>
        <v/>
      </c>
      <c r="N430" s="85" t="str">
        <f t="shared" si="20"/>
        <v/>
      </c>
    </row>
    <row r="431" spans="2:14">
      <c r="B431" s="82"/>
      <c r="C431" s="83" t="str">
        <f>IF(B431="","",VLOOKUP(B431,'Fixture List Individual Files'!$B$14:$D$63,2,FALSE))</f>
        <v/>
      </c>
      <c r="D431" s="84"/>
      <c r="E431" s="85" t="str">
        <f>IF(B431="","",VLOOKUP(B431,'Fixture List Individual Files'!$B$14:$D$63,3,FALSE))</f>
        <v/>
      </c>
      <c r="F431" s="85" t="str">
        <f t="shared" si="19"/>
        <v/>
      </c>
      <c r="J431" s="82"/>
      <c r="K431" s="83" t="str">
        <f>IF(J431="","",VLOOKUP(J431,'Fixture List Individual Files'!$B$14:$D$63,2,FALSE))</f>
        <v/>
      </c>
      <c r="L431" s="84"/>
      <c r="M431" s="85" t="str">
        <f>IF(J431="","",VLOOKUP(J431,'Fixture List Individual Files'!$B$14:$D$63,3,FALSE))</f>
        <v/>
      </c>
      <c r="N431" s="85" t="str">
        <f t="shared" si="20"/>
        <v/>
      </c>
    </row>
    <row r="432" spans="2:14">
      <c r="B432" s="82"/>
      <c r="C432" s="83" t="str">
        <f>IF(B432="","",VLOOKUP(B432,'Fixture List Individual Files'!$B$14:$D$63,2,FALSE))</f>
        <v/>
      </c>
      <c r="D432" s="86"/>
      <c r="E432" s="85" t="str">
        <f>IF(B432="","",VLOOKUP(B432,'Fixture List Individual Files'!$B$14:$D$63,3,FALSE))</f>
        <v/>
      </c>
      <c r="F432" s="85" t="str">
        <f t="shared" si="19"/>
        <v/>
      </c>
      <c r="J432" s="82"/>
      <c r="K432" s="83" t="str">
        <f>IF(J432="","",VLOOKUP(J432,'Fixture List Individual Files'!$B$14:$D$63,2,FALSE))</f>
        <v/>
      </c>
      <c r="L432" s="86"/>
      <c r="M432" s="85" t="str">
        <f>IF(J432="","",VLOOKUP(J432,'Fixture List Individual Files'!$B$14:$D$63,3,FALSE))</f>
        <v/>
      </c>
      <c r="N432" s="85" t="str">
        <f t="shared" si="20"/>
        <v/>
      </c>
    </row>
    <row r="433" spans="2:15">
      <c r="B433" s="82"/>
      <c r="C433" s="83" t="str">
        <f>IF(B433="","",VLOOKUP(B433,'Fixture List Individual Files'!$B$14:$D$63,2,FALSE))</f>
        <v/>
      </c>
      <c r="D433" s="87"/>
      <c r="E433" s="85" t="str">
        <f>IF(B433="","",VLOOKUP(B433,'Fixture List Individual Files'!$B$14:$D$63,3,FALSE))</f>
        <v/>
      </c>
      <c r="F433" s="85" t="str">
        <f t="shared" si="19"/>
        <v/>
      </c>
      <c r="J433" s="82"/>
      <c r="K433" s="83" t="str">
        <f>IF(J433="","",VLOOKUP(J433,'Fixture List Individual Files'!$B$14:$D$63,2,FALSE))</f>
        <v/>
      </c>
      <c r="L433" s="87"/>
      <c r="M433" s="85" t="str">
        <f>IF(J433="","",VLOOKUP(J433,'Fixture List Individual Files'!$B$14:$D$63,3,FALSE))</f>
        <v/>
      </c>
      <c r="N433" s="85" t="str">
        <f t="shared" si="20"/>
        <v/>
      </c>
    </row>
    <row r="434" spans="2:15">
      <c r="B434" s="82"/>
      <c r="C434" s="83" t="str">
        <f>IF(B434="","",VLOOKUP(B434,'Fixture List Individual Files'!$B$14:$D$63,2,FALSE))</f>
        <v/>
      </c>
      <c r="D434" s="87"/>
      <c r="E434" s="85" t="str">
        <f>IF(B434="","",VLOOKUP(B434,'Fixture List Individual Files'!$B$14:$D$63,3,FALSE))</f>
        <v/>
      </c>
      <c r="F434" s="85" t="str">
        <f t="shared" si="19"/>
        <v/>
      </c>
      <c r="J434" s="82"/>
      <c r="K434" s="83" t="str">
        <f>IF(J434="","",VLOOKUP(J434,'Fixture List Individual Files'!$B$14:$D$63,2,FALSE))</f>
        <v/>
      </c>
      <c r="L434" s="87"/>
      <c r="M434" s="85" t="str">
        <f>IF(J434="","",VLOOKUP(J434,'Fixture List Individual Files'!$B$14:$D$63,3,FALSE))</f>
        <v/>
      </c>
      <c r="N434" s="85" t="str">
        <f t="shared" si="20"/>
        <v/>
      </c>
    </row>
    <row r="435" spans="2:15">
      <c r="B435" s="240"/>
      <c r="C435" s="241" t="s">
        <v>289</v>
      </c>
      <c r="D435" s="242">
        <f>SUM(D399:D434)</f>
        <v>0</v>
      </c>
      <c r="E435" s="242"/>
      <c r="F435" s="242">
        <f>SUM(F399:F434)</f>
        <v>0</v>
      </c>
      <c r="J435" s="240"/>
      <c r="K435" s="241" t="s">
        <v>289</v>
      </c>
      <c r="L435" s="242">
        <f>SUM(L399:L434)</f>
        <v>0</v>
      </c>
      <c r="M435" s="242"/>
      <c r="N435" s="242">
        <f>SUM(N399:N434)</f>
        <v>0</v>
      </c>
    </row>
    <row r="437" spans="2:15">
      <c r="B437" s="362" t="s">
        <v>113</v>
      </c>
      <c r="C437" s="362"/>
      <c r="D437" s="362"/>
      <c r="E437" s="362"/>
      <c r="F437" s="362"/>
      <c r="J437" s="363" t="s">
        <v>114</v>
      </c>
      <c r="K437" s="363"/>
      <c r="L437" s="363"/>
      <c r="M437" s="363"/>
      <c r="N437" s="363"/>
    </row>
    <row r="438" spans="2:15" ht="17.45" thickBot="1">
      <c r="B438" s="92" t="s">
        <v>284</v>
      </c>
      <c r="C438" s="93" t="s">
        <v>39</v>
      </c>
      <c r="D438" s="94"/>
      <c r="E438" s="95"/>
      <c r="F438" s="95">
        <f>IFERROR(VLOOKUP(C438,Admin_Lists!$A$9:$B$41,2,FALSE),"")</f>
        <v>0</v>
      </c>
      <c r="G438" s="89" t="s">
        <v>285</v>
      </c>
      <c r="J438" s="92" t="s">
        <v>284</v>
      </c>
      <c r="K438" s="93" t="s">
        <v>39</v>
      </c>
      <c r="L438" s="94"/>
      <c r="M438" s="95"/>
      <c r="N438" s="95">
        <f>IFERROR(VLOOKUP(K438,Admin_Lists!$A$9:$B$41,2,FALSE),"")</f>
        <v>0</v>
      </c>
      <c r="O438" s="89" t="s">
        <v>285</v>
      </c>
    </row>
    <row r="439" spans="2:15" ht="19.149999999999999">
      <c r="B439" s="96"/>
      <c r="C439" s="357" t="str">
        <f>"Area Description: "&amp;'Sq. Ft. Area Individual Files'!D29</f>
        <v xml:space="preserve">Area Description: </v>
      </c>
      <c r="D439" s="357"/>
      <c r="E439" s="357"/>
      <c r="F439" s="357"/>
      <c r="J439" s="96"/>
      <c r="K439" s="357" t="str">
        <f>"Area Description: "&amp;'Sq. Ft. Area Individual Files'!D30</f>
        <v xml:space="preserve">Area Description: </v>
      </c>
      <c r="L439" s="357"/>
      <c r="M439" s="357"/>
      <c r="N439" s="357"/>
    </row>
    <row r="440" spans="2:15" ht="16.899999999999999" customHeight="1">
      <c r="B440" s="358" t="s">
        <v>260</v>
      </c>
      <c r="C440" s="360" t="s">
        <v>266</v>
      </c>
      <c r="D440" s="360" t="s">
        <v>267</v>
      </c>
      <c r="E440" s="360" t="s">
        <v>262</v>
      </c>
      <c r="F440" s="360" t="s">
        <v>287</v>
      </c>
      <c r="J440" s="358" t="s">
        <v>260</v>
      </c>
      <c r="K440" s="360" t="s">
        <v>266</v>
      </c>
      <c r="L440" s="360" t="s">
        <v>267</v>
      </c>
      <c r="M440" s="360" t="s">
        <v>262</v>
      </c>
      <c r="N440" s="360" t="s">
        <v>287</v>
      </c>
    </row>
    <row r="441" spans="2:15">
      <c r="B441" s="359"/>
      <c r="C441" s="361"/>
      <c r="D441" s="361"/>
      <c r="E441" s="361"/>
      <c r="F441" s="361"/>
      <c r="J441" s="359"/>
      <c r="K441" s="361"/>
      <c r="L441" s="361"/>
      <c r="M441" s="361"/>
      <c r="N441" s="361"/>
    </row>
    <row r="442" spans="2:15">
      <c r="B442" s="82"/>
      <c r="C442" s="83" t="str">
        <f>IF(B442="","",VLOOKUP(B442,'Fixture List Individual Files'!$B$14:$D$63,2,FALSE))</f>
        <v/>
      </c>
      <c r="D442" s="84"/>
      <c r="E442" s="85" t="str">
        <f>IF(B442="","",VLOOKUP(B442,'Fixture List Individual Files'!$B$14:$D$63,3,FALSE))</f>
        <v/>
      </c>
      <c r="F442" s="85" t="str">
        <f>IF(E442="","",D442*E442)</f>
        <v/>
      </c>
      <c r="J442" s="82"/>
      <c r="K442" s="83" t="str">
        <f>IF(J442="","",VLOOKUP(J442,'Fixture List Individual Files'!$B$14:$D$63,2,FALSE))</f>
        <v/>
      </c>
      <c r="L442" s="84"/>
      <c r="M442" s="85" t="str">
        <f>IF(J442="","",VLOOKUP(J442,'Fixture List Individual Files'!$B$14:$D$63,3,FALSE))</f>
        <v/>
      </c>
      <c r="N442" s="85" t="str">
        <f>IF(M442="","",L442*M442)</f>
        <v/>
      </c>
    </row>
    <row r="443" spans="2:15">
      <c r="B443" s="82"/>
      <c r="C443" s="83" t="str">
        <f>IF(B443="","",VLOOKUP(B443,'Fixture List Individual Files'!$B$14:$D$63,2,FALSE))</f>
        <v/>
      </c>
      <c r="D443" s="84"/>
      <c r="E443" s="85" t="str">
        <f>IF(B443="","",VLOOKUP(B443,'Fixture List Individual Files'!$B$14:$D$63,3,FALSE))</f>
        <v/>
      </c>
      <c r="F443" s="85" t="str">
        <f t="shared" ref="F443:F477" si="21">IF(E443="","",D443*E443)</f>
        <v/>
      </c>
      <c r="J443" s="82"/>
      <c r="K443" s="83" t="str">
        <f>IF(J443="","",VLOOKUP(J443,'Fixture List Individual Files'!$B$14:$D$63,2,FALSE))</f>
        <v/>
      </c>
      <c r="L443" s="84"/>
      <c r="M443" s="85" t="str">
        <f>IF(J443="","",VLOOKUP(J443,'Fixture List Individual Files'!$B$14:$D$63,3,FALSE))</f>
        <v/>
      </c>
      <c r="N443" s="85" t="str">
        <f t="shared" ref="N443:N477" si="22">IF(M443="","",L443*M443)</f>
        <v/>
      </c>
    </row>
    <row r="444" spans="2:15">
      <c r="B444" s="82"/>
      <c r="C444" s="83" t="str">
        <f>IF(B444="","",VLOOKUP(B444,'Fixture List Individual Files'!$B$14:$D$63,2,FALSE))</f>
        <v/>
      </c>
      <c r="D444" s="84"/>
      <c r="E444" s="85" t="str">
        <f>IF(B444="","",VLOOKUP(B444,'Fixture List Individual Files'!$B$14:$D$63,3,FALSE))</f>
        <v/>
      </c>
      <c r="F444" s="85" t="str">
        <f t="shared" si="21"/>
        <v/>
      </c>
      <c r="J444" s="82"/>
      <c r="K444" s="83" t="str">
        <f>IF(J444="","",VLOOKUP(J444,'Fixture List Individual Files'!$B$14:$D$63,2,FALSE))</f>
        <v/>
      </c>
      <c r="L444" s="84"/>
      <c r="M444" s="85" t="str">
        <f>IF(J444="","",VLOOKUP(J444,'Fixture List Individual Files'!$B$14:$D$63,3,FALSE))</f>
        <v/>
      </c>
      <c r="N444" s="85" t="str">
        <f t="shared" si="22"/>
        <v/>
      </c>
    </row>
    <row r="445" spans="2:15">
      <c r="B445" s="82"/>
      <c r="C445" s="83" t="str">
        <f>IF(B445="","",VLOOKUP(B445,'Fixture List Individual Files'!$B$14:$D$63,2,FALSE))</f>
        <v/>
      </c>
      <c r="D445" s="84"/>
      <c r="E445" s="85" t="str">
        <f>IF(B445="","",VLOOKUP(B445,'Fixture List Individual Files'!$B$14:$D$63,3,FALSE))</f>
        <v/>
      </c>
      <c r="F445" s="85" t="str">
        <f t="shared" si="21"/>
        <v/>
      </c>
      <c r="J445" s="82"/>
      <c r="K445" s="83" t="str">
        <f>IF(J445="","",VLOOKUP(J445,'Fixture List Individual Files'!$B$14:$D$63,2,FALSE))</f>
        <v/>
      </c>
      <c r="L445" s="84"/>
      <c r="M445" s="85" t="str">
        <f>IF(J445="","",VLOOKUP(J445,'Fixture List Individual Files'!$B$14:$D$63,3,FALSE))</f>
        <v/>
      </c>
      <c r="N445" s="85" t="str">
        <f t="shared" si="22"/>
        <v/>
      </c>
    </row>
    <row r="446" spans="2:15">
      <c r="B446" s="82"/>
      <c r="C446" s="83" t="str">
        <f>IF(B446="","",VLOOKUP(B446,'Fixture List Individual Files'!$B$14:$D$63,2,FALSE))</f>
        <v/>
      </c>
      <c r="D446" s="84"/>
      <c r="E446" s="85" t="str">
        <f>IF(B446="","",VLOOKUP(B446,'Fixture List Individual Files'!$B$14:$D$63,3,FALSE))</f>
        <v/>
      </c>
      <c r="F446" s="85" t="str">
        <f t="shared" si="21"/>
        <v/>
      </c>
      <c r="J446" s="82"/>
      <c r="K446" s="83" t="str">
        <f>IF(J446="","",VLOOKUP(J446,'Fixture List Individual Files'!$B$14:$D$63,2,FALSE))</f>
        <v/>
      </c>
      <c r="L446" s="84"/>
      <c r="M446" s="85" t="str">
        <f>IF(J446="","",VLOOKUP(J446,'Fixture List Individual Files'!$B$14:$D$63,3,FALSE))</f>
        <v/>
      </c>
      <c r="N446" s="85" t="str">
        <f t="shared" si="22"/>
        <v/>
      </c>
    </row>
    <row r="447" spans="2:15">
      <c r="B447" s="82"/>
      <c r="C447" s="83" t="str">
        <f>IF(B447="","",VLOOKUP(B447,'Fixture List Individual Files'!$B$14:$D$63,2,FALSE))</f>
        <v/>
      </c>
      <c r="D447" s="84"/>
      <c r="E447" s="85" t="str">
        <f>IF(B447="","",VLOOKUP(B447,'Fixture List Individual Files'!$B$14:$D$63,3,FALSE))</f>
        <v/>
      </c>
      <c r="F447" s="85" t="str">
        <f t="shared" si="21"/>
        <v/>
      </c>
      <c r="J447" s="82"/>
      <c r="K447" s="83" t="str">
        <f>IF(J447="","",VLOOKUP(J447,'Fixture List Individual Files'!$B$14:$D$63,2,FALSE))</f>
        <v/>
      </c>
      <c r="L447" s="84"/>
      <c r="M447" s="85" t="str">
        <f>IF(J447="","",VLOOKUP(J447,'Fixture List Individual Files'!$B$14:$D$63,3,FALSE))</f>
        <v/>
      </c>
      <c r="N447" s="85" t="str">
        <f t="shared" si="22"/>
        <v/>
      </c>
    </row>
    <row r="448" spans="2:15">
      <c r="B448" s="82"/>
      <c r="C448" s="83" t="str">
        <f>IF(B448="","",VLOOKUP(B448,'Fixture List Individual Files'!$B$14:$D$63,2,FALSE))</f>
        <v/>
      </c>
      <c r="D448" s="84"/>
      <c r="E448" s="85" t="str">
        <f>IF(B448="","",VLOOKUP(B448,'Fixture List Individual Files'!$B$14:$D$63,3,FALSE))</f>
        <v/>
      </c>
      <c r="F448" s="85" t="str">
        <f t="shared" si="21"/>
        <v/>
      </c>
      <c r="J448" s="82"/>
      <c r="K448" s="83" t="str">
        <f>IF(J448="","",VLOOKUP(J448,'Fixture List Individual Files'!$B$14:$D$63,2,FALSE))</f>
        <v/>
      </c>
      <c r="L448" s="84"/>
      <c r="M448" s="85" t="str">
        <f>IF(J448="","",VLOOKUP(J448,'Fixture List Individual Files'!$B$14:$D$63,3,FALSE))</f>
        <v/>
      </c>
      <c r="N448" s="85" t="str">
        <f t="shared" si="22"/>
        <v/>
      </c>
    </row>
    <row r="449" spans="2:14">
      <c r="B449" s="82"/>
      <c r="C449" s="83" t="str">
        <f>IF(B449="","",VLOOKUP(B449,'Fixture List Individual Files'!$B$14:$D$63,2,FALSE))</f>
        <v/>
      </c>
      <c r="D449" s="84"/>
      <c r="E449" s="85" t="str">
        <f>IF(B449="","",VLOOKUP(B449,'Fixture List Individual Files'!$B$14:$D$63,3,FALSE))</f>
        <v/>
      </c>
      <c r="F449" s="85" t="str">
        <f t="shared" si="21"/>
        <v/>
      </c>
      <c r="J449" s="82"/>
      <c r="K449" s="83" t="str">
        <f>IF(J449="","",VLOOKUP(J449,'Fixture List Individual Files'!$B$14:$D$63,2,FALSE))</f>
        <v/>
      </c>
      <c r="L449" s="84"/>
      <c r="M449" s="85" t="str">
        <f>IF(J449="","",VLOOKUP(J449,'Fixture List Individual Files'!$B$14:$D$63,3,FALSE))</f>
        <v/>
      </c>
      <c r="N449" s="85" t="str">
        <f t="shared" si="22"/>
        <v/>
      </c>
    </row>
    <row r="450" spans="2:14">
      <c r="B450" s="82"/>
      <c r="C450" s="83" t="str">
        <f>IF(B450="","",VLOOKUP(B450,'Fixture List Individual Files'!$B$14:$D$63,2,FALSE))</f>
        <v/>
      </c>
      <c r="D450" s="84"/>
      <c r="E450" s="85" t="str">
        <f>IF(B450="","",VLOOKUP(B450,'Fixture List Individual Files'!$B$14:$D$63,3,FALSE))</f>
        <v/>
      </c>
      <c r="F450" s="85" t="str">
        <f t="shared" si="21"/>
        <v/>
      </c>
      <c r="J450" s="82"/>
      <c r="K450" s="83" t="str">
        <f>IF(J450="","",VLOOKUP(J450,'Fixture List Individual Files'!$B$14:$D$63,2,FALSE))</f>
        <v/>
      </c>
      <c r="L450" s="84"/>
      <c r="M450" s="85" t="str">
        <f>IF(J450="","",VLOOKUP(J450,'Fixture List Individual Files'!$B$14:$D$63,3,FALSE))</f>
        <v/>
      </c>
      <c r="N450" s="85" t="str">
        <f t="shared" si="22"/>
        <v/>
      </c>
    </row>
    <row r="451" spans="2:14">
      <c r="B451" s="82"/>
      <c r="C451" s="83" t="str">
        <f>IF(B451="","",VLOOKUP(B451,'Fixture List Individual Files'!$B$14:$D$63,2,FALSE))</f>
        <v/>
      </c>
      <c r="D451" s="84"/>
      <c r="E451" s="85" t="str">
        <f>IF(B451="","",VLOOKUP(B451,'Fixture List Individual Files'!$B$14:$D$63,3,FALSE))</f>
        <v/>
      </c>
      <c r="F451" s="85" t="str">
        <f t="shared" si="21"/>
        <v/>
      </c>
      <c r="J451" s="82"/>
      <c r="K451" s="83" t="str">
        <f>IF(J451="","",VLOOKUP(J451,'Fixture List Individual Files'!$B$14:$D$63,2,FALSE))</f>
        <v/>
      </c>
      <c r="L451" s="84"/>
      <c r="M451" s="85" t="str">
        <f>IF(J451="","",VLOOKUP(J451,'Fixture List Individual Files'!$B$14:$D$63,3,FALSE))</f>
        <v/>
      </c>
      <c r="N451" s="85" t="str">
        <f t="shared" si="22"/>
        <v/>
      </c>
    </row>
    <row r="452" spans="2:14">
      <c r="B452" s="82"/>
      <c r="C452" s="83" t="str">
        <f>IF(B452="","",VLOOKUP(B452,'Fixture List Individual Files'!$B$14:$D$63,2,FALSE))</f>
        <v/>
      </c>
      <c r="D452" s="84"/>
      <c r="E452" s="85" t="str">
        <f>IF(B452="","",VLOOKUP(B452,'Fixture List Individual Files'!$B$14:$D$63,3,FALSE))</f>
        <v/>
      </c>
      <c r="F452" s="85" t="str">
        <f t="shared" si="21"/>
        <v/>
      </c>
      <c r="J452" s="82"/>
      <c r="K452" s="83" t="str">
        <f>IF(J452="","",VLOOKUP(J452,'Fixture List Individual Files'!$B$14:$D$63,2,FALSE))</f>
        <v/>
      </c>
      <c r="L452" s="84"/>
      <c r="M452" s="85" t="str">
        <f>IF(J452="","",VLOOKUP(J452,'Fixture List Individual Files'!$B$14:$D$63,3,FALSE))</f>
        <v/>
      </c>
      <c r="N452" s="85" t="str">
        <f t="shared" si="22"/>
        <v/>
      </c>
    </row>
    <row r="453" spans="2:14">
      <c r="B453" s="82"/>
      <c r="C453" s="83" t="str">
        <f>IF(B453="","",VLOOKUP(B453,'Fixture List Individual Files'!$B$14:$D$63,2,FALSE))</f>
        <v/>
      </c>
      <c r="D453" s="84"/>
      <c r="E453" s="85" t="str">
        <f>IF(B453="","",VLOOKUP(B453,'Fixture List Individual Files'!$B$14:$D$63,3,FALSE))</f>
        <v/>
      </c>
      <c r="F453" s="85" t="str">
        <f t="shared" si="21"/>
        <v/>
      </c>
      <c r="J453" s="82"/>
      <c r="K453" s="83" t="str">
        <f>IF(J453="","",VLOOKUP(J453,'Fixture List Individual Files'!$B$14:$D$63,2,FALSE))</f>
        <v/>
      </c>
      <c r="L453" s="84"/>
      <c r="M453" s="85" t="str">
        <f>IF(J453="","",VLOOKUP(J453,'Fixture List Individual Files'!$B$14:$D$63,3,FALSE))</f>
        <v/>
      </c>
      <c r="N453" s="85" t="str">
        <f t="shared" si="22"/>
        <v/>
      </c>
    </row>
    <row r="454" spans="2:14">
      <c r="B454" s="82"/>
      <c r="C454" s="83" t="str">
        <f>IF(B454="","",VLOOKUP(B454,'Fixture List Individual Files'!$B$14:$D$63,2,FALSE))</f>
        <v/>
      </c>
      <c r="D454" s="84"/>
      <c r="E454" s="85" t="str">
        <f>IF(B454="","",VLOOKUP(B454,'Fixture List Individual Files'!$B$14:$D$63,3,FALSE))</f>
        <v/>
      </c>
      <c r="F454" s="85" t="str">
        <f t="shared" si="21"/>
        <v/>
      </c>
      <c r="J454" s="82"/>
      <c r="K454" s="83" t="str">
        <f>IF(J454="","",VLOOKUP(J454,'Fixture List Individual Files'!$B$14:$D$63,2,FALSE))</f>
        <v/>
      </c>
      <c r="L454" s="84"/>
      <c r="M454" s="85" t="str">
        <f>IF(J454="","",VLOOKUP(J454,'Fixture List Individual Files'!$B$14:$D$63,3,FALSE))</f>
        <v/>
      </c>
      <c r="N454" s="85" t="str">
        <f t="shared" si="22"/>
        <v/>
      </c>
    </row>
    <row r="455" spans="2:14">
      <c r="B455" s="82"/>
      <c r="C455" s="83" t="str">
        <f>IF(B455="","",VLOOKUP(B455,'Fixture List Individual Files'!$B$14:$D$63,2,FALSE))</f>
        <v/>
      </c>
      <c r="D455" s="84"/>
      <c r="E455" s="85" t="str">
        <f>IF(B455="","",VLOOKUP(B455,'Fixture List Individual Files'!$B$14:$D$63,3,FALSE))</f>
        <v/>
      </c>
      <c r="F455" s="85" t="str">
        <f t="shared" si="21"/>
        <v/>
      </c>
      <c r="J455" s="82"/>
      <c r="K455" s="83" t="str">
        <f>IF(J455="","",VLOOKUP(J455,'Fixture List Individual Files'!$B$14:$D$63,2,FALSE))</f>
        <v/>
      </c>
      <c r="L455" s="84"/>
      <c r="M455" s="85" t="str">
        <f>IF(J455="","",VLOOKUP(J455,'Fixture List Individual Files'!$B$14:$D$63,3,FALSE))</f>
        <v/>
      </c>
      <c r="N455" s="85" t="str">
        <f t="shared" si="22"/>
        <v/>
      </c>
    </row>
    <row r="456" spans="2:14">
      <c r="B456" s="82"/>
      <c r="C456" s="83" t="str">
        <f>IF(B456="","",VLOOKUP(B456,'Fixture List Individual Files'!$B$14:$D$63,2,FALSE))</f>
        <v/>
      </c>
      <c r="D456" s="84"/>
      <c r="E456" s="85" t="str">
        <f>IF(B456="","",VLOOKUP(B456,'Fixture List Individual Files'!$B$14:$D$63,3,FALSE))</f>
        <v/>
      </c>
      <c r="F456" s="85" t="str">
        <f t="shared" si="21"/>
        <v/>
      </c>
      <c r="J456" s="82"/>
      <c r="K456" s="83" t="str">
        <f>IF(J456="","",VLOOKUP(J456,'Fixture List Individual Files'!$B$14:$D$63,2,FALSE))</f>
        <v/>
      </c>
      <c r="L456" s="84"/>
      <c r="M456" s="85" t="str">
        <f>IF(J456="","",VLOOKUP(J456,'Fixture List Individual Files'!$B$14:$D$63,3,FALSE))</f>
        <v/>
      </c>
      <c r="N456" s="85" t="str">
        <f t="shared" si="22"/>
        <v/>
      </c>
    </row>
    <row r="457" spans="2:14">
      <c r="B457" s="82"/>
      <c r="C457" s="83" t="str">
        <f>IF(B457="","",VLOOKUP(B457,'Fixture List Individual Files'!$B$14:$D$63,2,FALSE))</f>
        <v/>
      </c>
      <c r="D457" s="84"/>
      <c r="E457" s="85" t="str">
        <f>IF(B457="","",VLOOKUP(B457,'Fixture List Individual Files'!$B$14:$D$63,3,FALSE))</f>
        <v/>
      </c>
      <c r="F457" s="85" t="str">
        <f t="shared" si="21"/>
        <v/>
      </c>
      <c r="J457" s="82"/>
      <c r="K457" s="83" t="str">
        <f>IF(J457="","",VLOOKUP(J457,'Fixture List Individual Files'!$B$14:$D$63,2,FALSE))</f>
        <v/>
      </c>
      <c r="L457" s="84"/>
      <c r="M457" s="85" t="str">
        <f>IF(J457="","",VLOOKUP(J457,'Fixture List Individual Files'!$B$14:$D$63,3,FALSE))</f>
        <v/>
      </c>
      <c r="N457" s="85" t="str">
        <f t="shared" si="22"/>
        <v/>
      </c>
    </row>
    <row r="458" spans="2:14">
      <c r="B458" s="82"/>
      <c r="C458" s="83" t="str">
        <f>IF(B458="","",VLOOKUP(B458,'Fixture List Individual Files'!$B$14:$D$63,2,FALSE))</f>
        <v/>
      </c>
      <c r="D458" s="84"/>
      <c r="E458" s="85" t="str">
        <f>IF(B458="","",VLOOKUP(B458,'Fixture List Individual Files'!$B$14:$D$63,3,FALSE))</f>
        <v/>
      </c>
      <c r="F458" s="85" t="str">
        <f t="shared" si="21"/>
        <v/>
      </c>
      <c r="J458" s="82"/>
      <c r="K458" s="83" t="str">
        <f>IF(J458="","",VLOOKUP(J458,'Fixture List Individual Files'!$B$14:$D$63,2,FALSE))</f>
        <v/>
      </c>
      <c r="L458" s="84"/>
      <c r="M458" s="85" t="str">
        <f>IF(J458="","",VLOOKUP(J458,'Fixture List Individual Files'!$B$14:$D$63,3,FALSE))</f>
        <v/>
      </c>
      <c r="N458" s="85" t="str">
        <f t="shared" si="22"/>
        <v/>
      </c>
    </row>
    <row r="459" spans="2:14">
      <c r="B459" s="82"/>
      <c r="C459" s="83" t="str">
        <f>IF(B459="","",VLOOKUP(B459,'Fixture List Individual Files'!$B$14:$D$63,2,FALSE))</f>
        <v/>
      </c>
      <c r="D459" s="84"/>
      <c r="E459" s="85" t="str">
        <f>IF(B459="","",VLOOKUP(B459,'Fixture List Individual Files'!$B$14:$D$63,3,FALSE))</f>
        <v/>
      </c>
      <c r="F459" s="85" t="str">
        <f t="shared" si="21"/>
        <v/>
      </c>
      <c r="J459" s="82"/>
      <c r="K459" s="83" t="str">
        <f>IF(J459="","",VLOOKUP(J459,'Fixture List Individual Files'!$B$14:$D$63,2,FALSE))</f>
        <v/>
      </c>
      <c r="L459" s="84"/>
      <c r="M459" s="85" t="str">
        <f>IF(J459="","",VLOOKUP(J459,'Fixture List Individual Files'!$B$14:$D$63,3,FALSE))</f>
        <v/>
      </c>
      <c r="N459" s="85" t="str">
        <f t="shared" si="22"/>
        <v/>
      </c>
    </row>
    <row r="460" spans="2:14">
      <c r="B460" s="82"/>
      <c r="C460" s="83" t="str">
        <f>IF(B460="","",VLOOKUP(B460,'Fixture List Individual Files'!$B$14:$D$63,2,FALSE))</f>
        <v/>
      </c>
      <c r="D460" s="84"/>
      <c r="E460" s="85" t="str">
        <f>IF(B460="","",VLOOKUP(B460,'Fixture List Individual Files'!$B$14:$D$63,3,FALSE))</f>
        <v/>
      </c>
      <c r="F460" s="85" t="str">
        <f t="shared" si="21"/>
        <v/>
      </c>
      <c r="J460" s="82"/>
      <c r="K460" s="83" t="str">
        <f>IF(J460="","",VLOOKUP(J460,'Fixture List Individual Files'!$B$14:$D$63,2,FALSE))</f>
        <v/>
      </c>
      <c r="L460" s="84"/>
      <c r="M460" s="85" t="str">
        <f>IF(J460="","",VLOOKUP(J460,'Fixture List Individual Files'!$B$14:$D$63,3,FALSE))</f>
        <v/>
      </c>
      <c r="N460" s="85" t="str">
        <f t="shared" si="22"/>
        <v/>
      </c>
    </row>
    <row r="461" spans="2:14">
      <c r="B461" s="82"/>
      <c r="C461" s="83" t="str">
        <f>IF(B461="","",VLOOKUP(B461,'Fixture List Individual Files'!$B$14:$D$63,2,FALSE))</f>
        <v/>
      </c>
      <c r="D461" s="84"/>
      <c r="E461" s="85" t="str">
        <f>IF(B461="","",VLOOKUP(B461,'Fixture List Individual Files'!$B$14:$D$63,3,FALSE))</f>
        <v/>
      </c>
      <c r="F461" s="85" t="str">
        <f t="shared" si="21"/>
        <v/>
      </c>
      <c r="J461" s="82"/>
      <c r="K461" s="83" t="str">
        <f>IF(J461="","",VLOOKUP(J461,'Fixture List Individual Files'!$B$14:$D$63,2,FALSE))</f>
        <v/>
      </c>
      <c r="L461" s="84"/>
      <c r="M461" s="85" t="str">
        <f>IF(J461="","",VLOOKUP(J461,'Fixture List Individual Files'!$B$14:$D$63,3,FALSE))</f>
        <v/>
      </c>
      <c r="N461" s="85" t="str">
        <f t="shared" si="22"/>
        <v/>
      </c>
    </row>
    <row r="462" spans="2:14">
      <c r="B462" s="82"/>
      <c r="C462" s="83" t="str">
        <f>IF(B462="","",VLOOKUP(B462,'Fixture List Individual Files'!$B$14:$D$63,2,FALSE))</f>
        <v/>
      </c>
      <c r="D462" s="84"/>
      <c r="E462" s="85" t="str">
        <f>IF(B462="","",VLOOKUP(B462,'Fixture List Individual Files'!$B$14:$D$63,3,FALSE))</f>
        <v/>
      </c>
      <c r="F462" s="85" t="str">
        <f t="shared" si="21"/>
        <v/>
      </c>
      <c r="J462" s="82"/>
      <c r="K462" s="83" t="str">
        <f>IF(J462="","",VLOOKUP(J462,'Fixture List Individual Files'!$B$14:$D$63,2,FALSE))</f>
        <v/>
      </c>
      <c r="L462" s="84"/>
      <c r="M462" s="85" t="str">
        <f>IF(J462="","",VLOOKUP(J462,'Fixture List Individual Files'!$B$14:$D$63,3,FALSE))</f>
        <v/>
      </c>
      <c r="N462" s="85" t="str">
        <f t="shared" si="22"/>
        <v/>
      </c>
    </row>
    <row r="463" spans="2:14">
      <c r="B463" s="82"/>
      <c r="C463" s="83" t="str">
        <f>IF(B463="","",VLOOKUP(B463,'Fixture List Individual Files'!$B$14:$D$63,2,FALSE))</f>
        <v/>
      </c>
      <c r="D463" s="84"/>
      <c r="E463" s="85" t="str">
        <f>IF(B463="","",VLOOKUP(B463,'Fixture List Individual Files'!$B$14:$D$63,3,FALSE))</f>
        <v/>
      </c>
      <c r="F463" s="85" t="str">
        <f t="shared" si="21"/>
        <v/>
      </c>
      <c r="J463" s="82"/>
      <c r="K463" s="83" t="str">
        <f>IF(J463="","",VLOOKUP(J463,'Fixture List Individual Files'!$B$14:$D$63,2,FALSE))</f>
        <v/>
      </c>
      <c r="L463" s="84"/>
      <c r="M463" s="85" t="str">
        <f>IF(J463="","",VLOOKUP(J463,'Fixture List Individual Files'!$B$14:$D$63,3,FALSE))</f>
        <v/>
      </c>
      <c r="N463" s="85" t="str">
        <f t="shared" si="22"/>
        <v/>
      </c>
    </row>
    <row r="464" spans="2:14">
      <c r="B464" s="82"/>
      <c r="C464" s="83" t="str">
        <f>IF(B464="","",VLOOKUP(B464,'Fixture List Individual Files'!$B$14:$D$63,2,FALSE))</f>
        <v/>
      </c>
      <c r="D464" s="84"/>
      <c r="E464" s="85" t="str">
        <f>IF(B464="","",VLOOKUP(B464,'Fixture List Individual Files'!$B$14:$D$63,3,FALSE))</f>
        <v/>
      </c>
      <c r="F464" s="85" t="str">
        <f t="shared" si="21"/>
        <v/>
      </c>
      <c r="J464" s="82"/>
      <c r="K464" s="83" t="str">
        <f>IF(J464="","",VLOOKUP(J464,'Fixture List Individual Files'!$B$14:$D$63,2,FALSE))</f>
        <v/>
      </c>
      <c r="L464" s="84"/>
      <c r="M464" s="85" t="str">
        <f>IF(J464="","",VLOOKUP(J464,'Fixture List Individual Files'!$B$14:$D$63,3,FALSE))</f>
        <v/>
      </c>
      <c r="N464" s="85" t="str">
        <f t="shared" si="22"/>
        <v/>
      </c>
    </row>
    <row r="465" spans="2:14">
      <c r="B465" s="82"/>
      <c r="C465" s="83" t="str">
        <f>IF(B465="","",VLOOKUP(B465,'Fixture List Individual Files'!$B$14:$D$63,2,FALSE))</f>
        <v/>
      </c>
      <c r="D465" s="84"/>
      <c r="E465" s="85" t="str">
        <f>IF(B465="","",VLOOKUP(B465,'Fixture List Individual Files'!$B$14:$D$63,3,FALSE))</f>
        <v/>
      </c>
      <c r="F465" s="85" t="str">
        <f t="shared" si="21"/>
        <v/>
      </c>
      <c r="J465" s="82"/>
      <c r="K465" s="83" t="str">
        <f>IF(J465="","",VLOOKUP(J465,'Fixture List Individual Files'!$B$14:$D$63,2,FALSE))</f>
        <v/>
      </c>
      <c r="L465" s="84"/>
      <c r="M465" s="85" t="str">
        <f>IF(J465="","",VLOOKUP(J465,'Fixture List Individual Files'!$B$14:$D$63,3,FALSE))</f>
        <v/>
      </c>
      <c r="N465" s="85" t="str">
        <f t="shared" si="22"/>
        <v/>
      </c>
    </row>
    <row r="466" spans="2:14">
      <c r="B466" s="82"/>
      <c r="C466" s="83" t="str">
        <f>IF(B466="","",VLOOKUP(B466,'Fixture List Individual Files'!$B$14:$D$63,2,FALSE))</f>
        <v/>
      </c>
      <c r="D466" s="84"/>
      <c r="E466" s="85" t="str">
        <f>IF(B466="","",VLOOKUP(B466,'Fixture List Individual Files'!$B$14:$D$63,3,FALSE))</f>
        <v/>
      </c>
      <c r="F466" s="85" t="str">
        <f t="shared" si="21"/>
        <v/>
      </c>
      <c r="J466" s="82"/>
      <c r="K466" s="83" t="str">
        <f>IF(J466="","",VLOOKUP(J466,'Fixture List Individual Files'!$B$14:$D$63,2,FALSE))</f>
        <v/>
      </c>
      <c r="L466" s="84"/>
      <c r="M466" s="85" t="str">
        <f>IF(J466="","",VLOOKUP(J466,'Fixture List Individual Files'!$B$14:$D$63,3,FALSE))</f>
        <v/>
      </c>
      <c r="N466" s="85" t="str">
        <f t="shared" si="22"/>
        <v/>
      </c>
    </row>
    <row r="467" spans="2:14">
      <c r="B467" s="82"/>
      <c r="C467" s="83" t="str">
        <f>IF(B467="","",VLOOKUP(B467,'Fixture List Individual Files'!$B$14:$D$63,2,FALSE))</f>
        <v/>
      </c>
      <c r="D467" s="84"/>
      <c r="E467" s="85" t="str">
        <f>IF(B467="","",VLOOKUP(B467,'Fixture List Individual Files'!$B$14:$D$63,3,FALSE))</f>
        <v/>
      </c>
      <c r="F467" s="85" t="str">
        <f t="shared" si="21"/>
        <v/>
      </c>
      <c r="J467" s="82"/>
      <c r="K467" s="83" t="str">
        <f>IF(J467="","",VLOOKUP(J467,'Fixture List Individual Files'!$B$14:$D$63,2,FALSE))</f>
        <v/>
      </c>
      <c r="L467" s="84"/>
      <c r="M467" s="85" t="str">
        <f>IF(J467="","",VLOOKUP(J467,'Fixture List Individual Files'!$B$14:$D$63,3,FALSE))</f>
        <v/>
      </c>
      <c r="N467" s="85" t="str">
        <f t="shared" si="22"/>
        <v/>
      </c>
    </row>
    <row r="468" spans="2:14">
      <c r="B468" s="82"/>
      <c r="C468" s="83" t="str">
        <f>IF(B468="","",VLOOKUP(B468,'Fixture List Individual Files'!$B$14:$D$63,2,FALSE))</f>
        <v/>
      </c>
      <c r="D468" s="84"/>
      <c r="E468" s="85" t="str">
        <f>IF(B468="","",VLOOKUP(B468,'Fixture List Individual Files'!$B$14:$D$63,3,FALSE))</f>
        <v/>
      </c>
      <c r="F468" s="85" t="str">
        <f t="shared" si="21"/>
        <v/>
      </c>
      <c r="J468" s="82"/>
      <c r="K468" s="83" t="str">
        <f>IF(J468="","",VLOOKUP(J468,'Fixture List Individual Files'!$B$14:$D$63,2,FALSE))</f>
        <v/>
      </c>
      <c r="L468" s="84"/>
      <c r="M468" s="85" t="str">
        <f>IF(J468="","",VLOOKUP(J468,'Fixture List Individual Files'!$B$14:$D$63,3,FALSE))</f>
        <v/>
      </c>
      <c r="N468" s="85" t="str">
        <f t="shared" si="22"/>
        <v/>
      </c>
    </row>
    <row r="469" spans="2:14">
      <c r="B469" s="82"/>
      <c r="C469" s="83" t="str">
        <f>IF(B469="","",VLOOKUP(B469,'Fixture List Individual Files'!$B$14:$D$63,2,FALSE))</f>
        <v/>
      </c>
      <c r="D469" s="84"/>
      <c r="E469" s="85" t="str">
        <f>IF(B469="","",VLOOKUP(B469,'Fixture List Individual Files'!$B$14:$D$63,3,FALSE))</f>
        <v/>
      </c>
      <c r="F469" s="85" t="str">
        <f t="shared" si="21"/>
        <v/>
      </c>
      <c r="J469" s="82"/>
      <c r="K469" s="83" t="str">
        <f>IF(J469="","",VLOOKUP(J469,'Fixture List Individual Files'!$B$14:$D$63,2,FALSE))</f>
        <v/>
      </c>
      <c r="L469" s="84"/>
      <c r="M469" s="85" t="str">
        <f>IF(J469="","",VLOOKUP(J469,'Fixture List Individual Files'!$B$14:$D$63,3,FALSE))</f>
        <v/>
      </c>
      <c r="N469" s="85" t="str">
        <f t="shared" si="22"/>
        <v/>
      </c>
    </row>
    <row r="470" spans="2:14">
      <c r="B470" s="82"/>
      <c r="C470" s="83" t="str">
        <f>IF(B470="","",VLOOKUP(B470,'Fixture List Individual Files'!$B$14:$D$63,2,FALSE))</f>
        <v/>
      </c>
      <c r="D470" s="84"/>
      <c r="E470" s="85" t="str">
        <f>IF(B470="","",VLOOKUP(B470,'Fixture List Individual Files'!$B$14:$D$63,3,FALSE))</f>
        <v/>
      </c>
      <c r="F470" s="85" t="str">
        <f t="shared" si="21"/>
        <v/>
      </c>
      <c r="J470" s="82"/>
      <c r="K470" s="83" t="str">
        <f>IF(J470="","",VLOOKUP(J470,'Fixture List Individual Files'!$B$14:$D$63,2,FALSE))</f>
        <v/>
      </c>
      <c r="L470" s="84"/>
      <c r="M470" s="85" t="str">
        <f>IF(J470="","",VLOOKUP(J470,'Fixture List Individual Files'!$B$14:$D$63,3,FALSE))</f>
        <v/>
      </c>
      <c r="N470" s="85" t="str">
        <f t="shared" si="22"/>
        <v/>
      </c>
    </row>
    <row r="471" spans="2:14">
      <c r="B471" s="82"/>
      <c r="C471" s="83" t="str">
        <f>IF(B471="","",VLOOKUP(B471,'Fixture List Individual Files'!$B$14:$D$63,2,FALSE))</f>
        <v/>
      </c>
      <c r="D471" s="84"/>
      <c r="E471" s="85" t="str">
        <f>IF(B471="","",VLOOKUP(B471,'Fixture List Individual Files'!$B$14:$D$63,3,FALSE))</f>
        <v/>
      </c>
      <c r="F471" s="85" t="str">
        <f t="shared" si="21"/>
        <v/>
      </c>
      <c r="J471" s="82"/>
      <c r="K471" s="83" t="str">
        <f>IF(J471="","",VLOOKUP(J471,'Fixture List Individual Files'!$B$14:$D$63,2,FALSE))</f>
        <v/>
      </c>
      <c r="L471" s="84"/>
      <c r="M471" s="85" t="str">
        <f>IF(J471="","",VLOOKUP(J471,'Fixture List Individual Files'!$B$14:$D$63,3,FALSE))</f>
        <v/>
      </c>
      <c r="N471" s="85" t="str">
        <f t="shared" si="22"/>
        <v/>
      </c>
    </row>
    <row r="472" spans="2:14">
      <c r="B472" s="82"/>
      <c r="C472" s="83" t="str">
        <f>IF(B472="","",VLOOKUP(B472,'Fixture List Individual Files'!$B$14:$D$63,2,FALSE))</f>
        <v/>
      </c>
      <c r="D472" s="84"/>
      <c r="E472" s="85" t="str">
        <f>IF(B472="","",VLOOKUP(B472,'Fixture List Individual Files'!$B$14:$D$63,3,FALSE))</f>
        <v/>
      </c>
      <c r="F472" s="85" t="str">
        <f t="shared" si="21"/>
        <v/>
      </c>
      <c r="J472" s="82"/>
      <c r="K472" s="83" t="str">
        <f>IF(J472="","",VLOOKUP(J472,'Fixture List Individual Files'!$B$14:$D$63,2,FALSE))</f>
        <v/>
      </c>
      <c r="L472" s="84"/>
      <c r="M472" s="85" t="str">
        <f>IF(J472="","",VLOOKUP(J472,'Fixture List Individual Files'!$B$14:$D$63,3,FALSE))</f>
        <v/>
      </c>
      <c r="N472" s="85" t="str">
        <f t="shared" si="22"/>
        <v/>
      </c>
    </row>
    <row r="473" spans="2:14">
      <c r="B473" s="82"/>
      <c r="C473" s="83" t="str">
        <f>IF(B473="","",VLOOKUP(B473,'Fixture List Individual Files'!$B$14:$D$63,2,FALSE))</f>
        <v/>
      </c>
      <c r="D473" s="84"/>
      <c r="E473" s="85" t="str">
        <f>IF(B473="","",VLOOKUP(B473,'Fixture List Individual Files'!$B$14:$D$63,3,FALSE))</f>
        <v/>
      </c>
      <c r="F473" s="85" t="str">
        <f t="shared" si="21"/>
        <v/>
      </c>
      <c r="J473" s="82"/>
      <c r="K473" s="83" t="str">
        <f>IF(J473="","",VLOOKUP(J473,'Fixture List Individual Files'!$B$14:$D$63,2,FALSE))</f>
        <v/>
      </c>
      <c r="L473" s="84"/>
      <c r="M473" s="85" t="str">
        <f>IF(J473="","",VLOOKUP(J473,'Fixture List Individual Files'!$B$14:$D$63,3,FALSE))</f>
        <v/>
      </c>
      <c r="N473" s="85" t="str">
        <f t="shared" si="22"/>
        <v/>
      </c>
    </row>
    <row r="474" spans="2:14">
      <c r="B474" s="82"/>
      <c r="C474" s="83" t="str">
        <f>IF(B474="","",VLOOKUP(B474,'Fixture List Individual Files'!$B$14:$D$63,2,FALSE))</f>
        <v/>
      </c>
      <c r="D474" s="84"/>
      <c r="E474" s="85" t="str">
        <f>IF(B474="","",VLOOKUP(B474,'Fixture List Individual Files'!$B$14:$D$63,3,FALSE))</f>
        <v/>
      </c>
      <c r="F474" s="85" t="str">
        <f t="shared" si="21"/>
        <v/>
      </c>
      <c r="J474" s="82"/>
      <c r="K474" s="83" t="str">
        <f>IF(J474="","",VLOOKUP(J474,'Fixture List Individual Files'!$B$14:$D$63,2,FALSE))</f>
        <v/>
      </c>
      <c r="L474" s="84"/>
      <c r="M474" s="85" t="str">
        <f>IF(J474="","",VLOOKUP(J474,'Fixture List Individual Files'!$B$14:$D$63,3,FALSE))</f>
        <v/>
      </c>
      <c r="N474" s="85" t="str">
        <f t="shared" si="22"/>
        <v/>
      </c>
    </row>
    <row r="475" spans="2:14">
      <c r="B475" s="82"/>
      <c r="C475" s="83" t="str">
        <f>IF(B475="","",VLOOKUP(B475,'Fixture List Individual Files'!$B$14:$D$63,2,FALSE))</f>
        <v/>
      </c>
      <c r="D475" s="86"/>
      <c r="E475" s="85" t="str">
        <f>IF(B475="","",VLOOKUP(B475,'Fixture List Individual Files'!$B$14:$D$63,3,FALSE))</f>
        <v/>
      </c>
      <c r="F475" s="85" t="str">
        <f t="shared" si="21"/>
        <v/>
      </c>
      <c r="J475" s="82"/>
      <c r="K475" s="83" t="str">
        <f>IF(J475="","",VLOOKUP(J475,'Fixture List Individual Files'!$B$14:$D$63,2,FALSE))</f>
        <v/>
      </c>
      <c r="L475" s="86"/>
      <c r="M475" s="85" t="str">
        <f>IF(J475="","",VLOOKUP(J475,'Fixture List Individual Files'!$B$14:$D$63,3,FALSE))</f>
        <v/>
      </c>
      <c r="N475" s="85" t="str">
        <f t="shared" si="22"/>
        <v/>
      </c>
    </row>
    <row r="476" spans="2:14">
      <c r="B476" s="82"/>
      <c r="C476" s="83" t="str">
        <f>IF(B476="","",VLOOKUP(B476,'Fixture List Individual Files'!$B$14:$D$63,2,FALSE))</f>
        <v/>
      </c>
      <c r="D476" s="87"/>
      <c r="E476" s="85" t="str">
        <f>IF(B476="","",VLOOKUP(B476,'Fixture List Individual Files'!$B$14:$D$63,3,FALSE))</f>
        <v/>
      </c>
      <c r="F476" s="85" t="str">
        <f t="shared" si="21"/>
        <v/>
      </c>
      <c r="J476" s="82"/>
      <c r="K476" s="83" t="str">
        <f>IF(J476="","",VLOOKUP(J476,'Fixture List Individual Files'!$B$14:$D$63,2,FALSE))</f>
        <v/>
      </c>
      <c r="L476" s="87"/>
      <c r="M476" s="85" t="str">
        <f>IF(J476="","",VLOOKUP(J476,'Fixture List Individual Files'!$B$14:$D$63,3,FALSE))</f>
        <v/>
      </c>
      <c r="N476" s="85" t="str">
        <f t="shared" si="22"/>
        <v/>
      </c>
    </row>
    <row r="477" spans="2:14">
      <c r="B477" s="82"/>
      <c r="C477" s="83" t="str">
        <f>IF(B477="","",VLOOKUP(B477,'Fixture List Individual Files'!$B$14:$D$63,2,FALSE))</f>
        <v/>
      </c>
      <c r="D477" s="87"/>
      <c r="E477" s="85" t="str">
        <f>IF(B477="","",VLOOKUP(B477,'Fixture List Individual Files'!$B$14:$D$63,3,FALSE))</f>
        <v/>
      </c>
      <c r="F477" s="85" t="str">
        <f t="shared" si="21"/>
        <v/>
      </c>
      <c r="J477" s="82"/>
      <c r="K477" s="83" t="str">
        <f>IF(J477="","",VLOOKUP(J477,'Fixture List Individual Files'!$B$14:$D$63,2,FALSE))</f>
        <v/>
      </c>
      <c r="L477" s="87"/>
      <c r="M477" s="85" t="str">
        <f>IF(J477="","",VLOOKUP(J477,'Fixture List Individual Files'!$B$14:$D$63,3,FALSE))</f>
        <v/>
      </c>
      <c r="N477" s="85" t="str">
        <f t="shared" si="22"/>
        <v/>
      </c>
    </row>
    <row r="478" spans="2:14">
      <c r="B478" s="240"/>
      <c r="C478" s="241" t="s">
        <v>289</v>
      </c>
      <c r="D478" s="242">
        <f>SUM(D442:D477)</f>
        <v>0</v>
      </c>
      <c r="E478" s="242"/>
      <c r="F478" s="242">
        <f>SUM(F442:F477)</f>
        <v>0</v>
      </c>
      <c r="J478" s="240"/>
      <c r="K478" s="241" t="s">
        <v>289</v>
      </c>
      <c r="L478" s="242">
        <f>SUM(L442:L477)</f>
        <v>0</v>
      </c>
      <c r="M478" s="242"/>
      <c r="N478" s="242">
        <f>SUM(N442:N477)</f>
        <v>0</v>
      </c>
    </row>
    <row r="480" spans="2:14">
      <c r="B480" s="362" t="s">
        <v>115</v>
      </c>
      <c r="C480" s="362"/>
      <c r="D480" s="362"/>
      <c r="E480" s="362"/>
      <c r="F480" s="362"/>
      <c r="J480" s="363" t="s">
        <v>116</v>
      </c>
      <c r="K480" s="363"/>
      <c r="L480" s="363"/>
      <c r="M480" s="363"/>
      <c r="N480" s="363"/>
    </row>
    <row r="481" spans="2:15" ht="17.45" thickBot="1">
      <c r="B481" s="92" t="s">
        <v>284</v>
      </c>
      <c r="C481" s="93" t="s">
        <v>39</v>
      </c>
      <c r="D481" s="94"/>
      <c r="E481" s="95"/>
      <c r="F481" s="95">
        <f>IFERROR(VLOOKUP(C481,Admin_Lists!$A$9:$B$41,2,FALSE),"")</f>
        <v>0</v>
      </c>
      <c r="G481" s="89" t="s">
        <v>285</v>
      </c>
      <c r="J481" s="92" t="s">
        <v>284</v>
      </c>
      <c r="K481" s="93" t="s">
        <v>39</v>
      </c>
      <c r="L481" s="94"/>
      <c r="M481" s="95"/>
      <c r="N481" s="95">
        <f>IFERROR(VLOOKUP(K481,Admin_Lists!$A$9:$B$41,2,FALSE),"")</f>
        <v>0</v>
      </c>
      <c r="O481" s="89" t="s">
        <v>285</v>
      </c>
    </row>
    <row r="482" spans="2:15" ht="19.149999999999999">
      <c r="B482" s="96"/>
      <c r="C482" s="357" t="str">
        <f>"Area Description: "&amp;'Sq. Ft. Area Individual Files'!D31</f>
        <v xml:space="preserve">Area Description: </v>
      </c>
      <c r="D482" s="357"/>
      <c r="E482" s="357"/>
      <c r="F482" s="357"/>
      <c r="J482" s="96"/>
      <c r="K482" s="357" t="str">
        <f>"Area Description: "&amp;'Sq. Ft. Area Individual Files'!D32</f>
        <v xml:space="preserve">Area Description: </v>
      </c>
      <c r="L482" s="357"/>
      <c r="M482" s="357"/>
      <c r="N482" s="357"/>
    </row>
    <row r="483" spans="2:15" ht="16.899999999999999" customHeight="1">
      <c r="B483" s="358" t="s">
        <v>260</v>
      </c>
      <c r="C483" s="360" t="s">
        <v>266</v>
      </c>
      <c r="D483" s="360" t="s">
        <v>267</v>
      </c>
      <c r="E483" s="360" t="s">
        <v>262</v>
      </c>
      <c r="F483" s="360" t="s">
        <v>287</v>
      </c>
      <c r="J483" s="358" t="s">
        <v>260</v>
      </c>
      <c r="K483" s="360" t="s">
        <v>266</v>
      </c>
      <c r="L483" s="360" t="s">
        <v>267</v>
      </c>
      <c r="M483" s="360" t="s">
        <v>262</v>
      </c>
      <c r="N483" s="360" t="s">
        <v>287</v>
      </c>
    </row>
    <row r="484" spans="2:15">
      <c r="B484" s="359"/>
      <c r="C484" s="361"/>
      <c r="D484" s="361"/>
      <c r="E484" s="361"/>
      <c r="F484" s="361"/>
      <c r="J484" s="359"/>
      <c r="K484" s="361"/>
      <c r="L484" s="361"/>
      <c r="M484" s="361"/>
      <c r="N484" s="361"/>
    </row>
    <row r="485" spans="2:15">
      <c r="B485" s="82"/>
      <c r="C485" s="83" t="str">
        <f>IF(B485="","",VLOOKUP(B485,'Fixture List Individual Files'!$B$14:$D$63,2,FALSE))</f>
        <v/>
      </c>
      <c r="D485" s="84"/>
      <c r="E485" s="85" t="str">
        <f>IF(B485="","",VLOOKUP(B485,'Fixture List Individual Files'!$B$14:$D$63,3,FALSE))</f>
        <v/>
      </c>
      <c r="F485" s="85" t="str">
        <f>IF(E485="","",D485*E485)</f>
        <v/>
      </c>
      <c r="J485" s="82"/>
      <c r="K485" s="83" t="str">
        <f>IF(J485="","",VLOOKUP(J485,'Fixture List Individual Files'!$B$14:$D$63,2,FALSE))</f>
        <v/>
      </c>
      <c r="L485" s="84"/>
      <c r="M485" s="85" t="str">
        <f>IF(J485="","",VLOOKUP(J485,'Fixture List Individual Files'!$B$14:$D$63,3,FALSE))</f>
        <v/>
      </c>
      <c r="N485" s="85" t="str">
        <f>IF(M485="","",L485*M485)</f>
        <v/>
      </c>
    </row>
    <row r="486" spans="2:15">
      <c r="B486" s="82"/>
      <c r="C486" s="83" t="str">
        <f>IF(B486="","",VLOOKUP(B486,'Fixture List Individual Files'!$B$14:$D$63,2,FALSE))</f>
        <v/>
      </c>
      <c r="D486" s="84"/>
      <c r="E486" s="85" t="str">
        <f>IF(B486="","",VLOOKUP(B486,'Fixture List Individual Files'!$B$14:$D$63,3,FALSE))</f>
        <v/>
      </c>
      <c r="F486" s="85" t="str">
        <f t="shared" ref="F486:F520" si="23">IF(E486="","",D486*E486)</f>
        <v/>
      </c>
      <c r="J486" s="82"/>
      <c r="K486" s="83" t="str">
        <f>IF(J486="","",VLOOKUP(J486,'Fixture List Individual Files'!$B$14:$D$63,2,FALSE))</f>
        <v/>
      </c>
      <c r="L486" s="84"/>
      <c r="M486" s="85" t="str">
        <f>IF(J486="","",VLOOKUP(J486,'Fixture List Individual Files'!$B$14:$D$63,3,FALSE))</f>
        <v/>
      </c>
      <c r="N486" s="85" t="str">
        <f t="shared" ref="N486:N520" si="24">IF(M486="","",L486*M486)</f>
        <v/>
      </c>
    </row>
    <row r="487" spans="2:15">
      <c r="B487" s="82"/>
      <c r="C487" s="83" t="str">
        <f>IF(B487="","",VLOOKUP(B487,'Fixture List Individual Files'!$B$14:$D$63,2,FALSE))</f>
        <v/>
      </c>
      <c r="D487" s="84"/>
      <c r="E487" s="85" t="str">
        <f>IF(B487="","",VLOOKUP(B487,'Fixture List Individual Files'!$B$14:$D$63,3,FALSE))</f>
        <v/>
      </c>
      <c r="F487" s="85" t="str">
        <f t="shared" si="23"/>
        <v/>
      </c>
      <c r="J487" s="82"/>
      <c r="K487" s="83" t="str">
        <f>IF(J487="","",VLOOKUP(J487,'Fixture List Individual Files'!$B$14:$D$63,2,FALSE))</f>
        <v/>
      </c>
      <c r="L487" s="84"/>
      <c r="M487" s="85" t="str">
        <f>IF(J487="","",VLOOKUP(J487,'Fixture List Individual Files'!$B$14:$D$63,3,FALSE))</f>
        <v/>
      </c>
      <c r="N487" s="85" t="str">
        <f t="shared" si="24"/>
        <v/>
      </c>
    </row>
    <row r="488" spans="2:15">
      <c r="B488" s="82"/>
      <c r="C488" s="83" t="str">
        <f>IF(B488="","",VLOOKUP(B488,'Fixture List Individual Files'!$B$14:$D$63,2,FALSE))</f>
        <v/>
      </c>
      <c r="D488" s="84"/>
      <c r="E488" s="85" t="str">
        <f>IF(B488="","",VLOOKUP(B488,'Fixture List Individual Files'!$B$14:$D$63,3,FALSE))</f>
        <v/>
      </c>
      <c r="F488" s="85" t="str">
        <f t="shared" si="23"/>
        <v/>
      </c>
      <c r="J488" s="82"/>
      <c r="K488" s="83" t="str">
        <f>IF(J488="","",VLOOKUP(J488,'Fixture List Individual Files'!$B$14:$D$63,2,FALSE))</f>
        <v/>
      </c>
      <c r="L488" s="84"/>
      <c r="M488" s="85" t="str">
        <f>IF(J488="","",VLOOKUP(J488,'Fixture List Individual Files'!$B$14:$D$63,3,FALSE))</f>
        <v/>
      </c>
      <c r="N488" s="85" t="str">
        <f t="shared" si="24"/>
        <v/>
      </c>
    </row>
    <row r="489" spans="2:15">
      <c r="B489" s="82"/>
      <c r="C489" s="83" t="str">
        <f>IF(B489="","",VLOOKUP(B489,'Fixture List Individual Files'!$B$14:$D$63,2,FALSE))</f>
        <v/>
      </c>
      <c r="D489" s="84"/>
      <c r="E489" s="85" t="str">
        <f>IF(B489="","",VLOOKUP(B489,'Fixture List Individual Files'!$B$14:$D$63,3,FALSE))</f>
        <v/>
      </c>
      <c r="F489" s="85" t="str">
        <f t="shared" si="23"/>
        <v/>
      </c>
      <c r="J489" s="82"/>
      <c r="K489" s="83" t="str">
        <f>IF(J489="","",VLOOKUP(J489,'Fixture List Individual Files'!$B$14:$D$63,2,FALSE))</f>
        <v/>
      </c>
      <c r="L489" s="84"/>
      <c r="M489" s="85" t="str">
        <f>IF(J489="","",VLOOKUP(J489,'Fixture List Individual Files'!$B$14:$D$63,3,FALSE))</f>
        <v/>
      </c>
      <c r="N489" s="85" t="str">
        <f t="shared" si="24"/>
        <v/>
      </c>
    </row>
    <row r="490" spans="2:15">
      <c r="B490" s="82"/>
      <c r="C490" s="83" t="str">
        <f>IF(B490="","",VLOOKUP(B490,'Fixture List Individual Files'!$B$14:$D$63,2,FALSE))</f>
        <v/>
      </c>
      <c r="D490" s="84"/>
      <c r="E490" s="85" t="str">
        <f>IF(B490="","",VLOOKUP(B490,'Fixture List Individual Files'!$B$14:$D$63,3,FALSE))</f>
        <v/>
      </c>
      <c r="F490" s="85" t="str">
        <f t="shared" si="23"/>
        <v/>
      </c>
      <c r="J490" s="82"/>
      <c r="K490" s="83" t="str">
        <f>IF(J490="","",VLOOKUP(J490,'Fixture List Individual Files'!$B$14:$D$63,2,FALSE))</f>
        <v/>
      </c>
      <c r="L490" s="84"/>
      <c r="M490" s="85" t="str">
        <f>IF(J490="","",VLOOKUP(J490,'Fixture List Individual Files'!$B$14:$D$63,3,FALSE))</f>
        <v/>
      </c>
      <c r="N490" s="85" t="str">
        <f t="shared" si="24"/>
        <v/>
      </c>
    </row>
    <row r="491" spans="2:15">
      <c r="B491" s="82"/>
      <c r="C491" s="83" t="str">
        <f>IF(B491="","",VLOOKUP(B491,'Fixture List Individual Files'!$B$14:$D$63,2,FALSE))</f>
        <v/>
      </c>
      <c r="D491" s="84"/>
      <c r="E491" s="85" t="str">
        <f>IF(B491="","",VLOOKUP(B491,'Fixture List Individual Files'!$B$14:$D$63,3,FALSE))</f>
        <v/>
      </c>
      <c r="F491" s="85" t="str">
        <f t="shared" si="23"/>
        <v/>
      </c>
      <c r="J491" s="82"/>
      <c r="K491" s="83" t="str">
        <f>IF(J491="","",VLOOKUP(J491,'Fixture List Individual Files'!$B$14:$D$63,2,FALSE))</f>
        <v/>
      </c>
      <c r="L491" s="84"/>
      <c r="M491" s="85" t="str">
        <f>IF(J491="","",VLOOKUP(J491,'Fixture List Individual Files'!$B$14:$D$63,3,FALSE))</f>
        <v/>
      </c>
      <c r="N491" s="85" t="str">
        <f t="shared" si="24"/>
        <v/>
      </c>
    </row>
    <row r="492" spans="2:15">
      <c r="B492" s="82"/>
      <c r="C492" s="83" t="str">
        <f>IF(B492="","",VLOOKUP(B492,'Fixture List Individual Files'!$B$14:$D$63,2,FALSE))</f>
        <v/>
      </c>
      <c r="D492" s="84"/>
      <c r="E492" s="85" t="str">
        <f>IF(B492="","",VLOOKUP(B492,'Fixture List Individual Files'!$B$14:$D$63,3,FALSE))</f>
        <v/>
      </c>
      <c r="F492" s="85" t="str">
        <f t="shared" si="23"/>
        <v/>
      </c>
      <c r="J492" s="82"/>
      <c r="K492" s="83" t="str">
        <f>IF(J492="","",VLOOKUP(J492,'Fixture List Individual Files'!$B$14:$D$63,2,FALSE))</f>
        <v/>
      </c>
      <c r="L492" s="84"/>
      <c r="M492" s="85" t="str">
        <f>IF(J492="","",VLOOKUP(J492,'Fixture List Individual Files'!$B$14:$D$63,3,FALSE))</f>
        <v/>
      </c>
      <c r="N492" s="85" t="str">
        <f t="shared" si="24"/>
        <v/>
      </c>
    </row>
    <row r="493" spans="2:15">
      <c r="B493" s="82"/>
      <c r="C493" s="83" t="str">
        <f>IF(B493="","",VLOOKUP(B493,'Fixture List Individual Files'!$B$14:$D$63,2,FALSE))</f>
        <v/>
      </c>
      <c r="D493" s="84"/>
      <c r="E493" s="85" t="str">
        <f>IF(B493="","",VLOOKUP(B493,'Fixture List Individual Files'!$B$14:$D$63,3,FALSE))</f>
        <v/>
      </c>
      <c r="F493" s="85" t="str">
        <f t="shared" si="23"/>
        <v/>
      </c>
      <c r="J493" s="82"/>
      <c r="K493" s="83" t="str">
        <f>IF(J493="","",VLOOKUP(J493,'Fixture List Individual Files'!$B$14:$D$63,2,FALSE))</f>
        <v/>
      </c>
      <c r="L493" s="84"/>
      <c r="M493" s="85" t="str">
        <f>IF(J493="","",VLOOKUP(J493,'Fixture List Individual Files'!$B$14:$D$63,3,FALSE))</f>
        <v/>
      </c>
      <c r="N493" s="85" t="str">
        <f t="shared" si="24"/>
        <v/>
      </c>
    </row>
    <row r="494" spans="2:15">
      <c r="B494" s="82"/>
      <c r="C494" s="83" t="str">
        <f>IF(B494="","",VLOOKUP(B494,'Fixture List Individual Files'!$B$14:$D$63,2,FALSE))</f>
        <v/>
      </c>
      <c r="D494" s="84"/>
      <c r="E494" s="85" t="str">
        <f>IF(B494="","",VLOOKUP(B494,'Fixture List Individual Files'!$B$14:$D$63,3,FALSE))</f>
        <v/>
      </c>
      <c r="F494" s="85" t="str">
        <f t="shared" si="23"/>
        <v/>
      </c>
      <c r="J494" s="82"/>
      <c r="K494" s="83" t="str">
        <f>IF(J494="","",VLOOKUP(J494,'Fixture List Individual Files'!$B$14:$D$63,2,FALSE))</f>
        <v/>
      </c>
      <c r="L494" s="84"/>
      <c r="M494" s="85" t="str">
        <f>IF(J494="","",VLOOKUP(J494,'Fixture List Individual Files'!$B$14:$D$63,3,FALSE))</f>
        <v/>
      </c>
      <c r="N494" s="85" t="str">
        <f t="shared" si="24"/>
        <v/>
      </c>
    </row>
    <row r="495" spans="2:15">
      <c r="B495" s="82"/>
      <c r="C495" s="83" t="str">
        <f>IF(B495="","",VLOOKUP(B495,'Fixture List Individual Files'!$B$14:$D$63,2,FALSE))</f>
        <v/>
      </c>
      <c r="D495" s="84"/>
      <c r="E495" s="85" t="str">
        <f>IF(B495="","",VLOOKUP(B495,'Fixture List Individual Files'!$B$14:$D$63,3,FALSE))</f>
        <v/>
      </c>
      <c r="F495" s="85" t="str">
        <f t="shared" si="23"/>
        <v/>
      </c>
      <c r="J495" s="82"/>
      <c r="K495" s="83" t="str">
        <f>IF(J495="","",VLOOKUP(J495,'Fixture List Individual Files'!$B$14:$D$63,2,FALSE))</f>
        <v/>
      </c>
      <c r="L495" s="84"/>
      <c r="M495" s="85" t="str">
        <f>IF(J495="","",VLOOKUP(J495,'Fixture List Individual Files'!$B$14:$D$63,3,FALSE))</f>
        <v/>
      </c>
      <c r="N495" s="85" t="str">
        <f t="shared" si="24"/>
        <v/>
      </c>
    </row>
    <row r="496" spans="2:15">
      <c r="B496" s="82"/>
      <c r="C496" s="83" t="str">
        <f>IF(B496="","",VLOOKUP(B496,'Fixture List Individual Files'!$B$14:$D$63,2,FALSE))</f>
        <v/>
      </c>
      <c r="D496" s="84"/>
      <c r="E496" s="85" t="str">
        <f>IF(B496="","",VLOOKUP(B496,'Fixture List Individual Files'!$B$14:$D$63,3,FALSE))</f>
        <v/>
      </c>
      <c r="F496" s="85" t="str">
        <f t="shared" si="23"/>
        <v/>
      </c>
      <c r="J496" s="82"/>
      <c r="K496" s="83" t="str">
        <f>IF(J496="","",VLOOKUP(J496,'Fixture List Individual Files'!$B$14:$D$63,2,FALSE))</f>
        <v/>
      </c>
      <c r="L496" s="84"/>
      <c r="M496" s="85" t="str">
        <f>IF(J496="","",VLOOKUP(J496,'Fixture List Individual Files'!$B$14:$D$63,3,FALSE))</f>
        <v/>
      </c>
      <c r="N496" s="85" t="str">
        <f t="shared" si="24"/>
        <v/>
      </c>
    </row>
    <row r="497" spans="2:14">
      <c r="B497" s="82"/>
      <c r="C497" s="83" t="str">
        <f>IF(B497="","",VLOOKUP(B497,'Fixture List Individual Files'!$B$14:$D$63,2,FALSE))</f>
        <v/>
      </c>
      <c r="D497" s="84"/>
      <c r="E497" s="85" t="str">
        <f>IF(B497="","",VLOOKUP(B497,'Fixture List Individual Files'!$B$14:$D$63,3,FALSE))</f>
        <v/>
      </c>
      <c r="F497" s="85" t="str">
        <f t="shared" si="23"/>
        <v/>
      </c>
      <c r="J497" s="82"/>
      <c r="K497" s="83" t="str">
        <f>IF(J497="","",VLOOKUP(J497,'Fixture List Individual Files'!$B$14:$D$63,2,FALSE))</f>
        <v/>
      </c>
      <c r="L497" s="84"/>
      <c r="M497" s="85" t="str">
        <f>IF(J497="","",VLOOKUP(J497,'Fixture List Individual Files'!$B$14:$D$63,3,FALSE))</f>
        <v/>
      </c>
      <c r="N497" s="85" t="str">
        <f t="shared" si="24"/>
        <v/>
      </c>
    </row>
    <row r="498" spans="2:14">
      <c r="B498" s="82"/>
      <c r="C498" s="83" t="str">
        <f>IF(B498="","",VLOOKUP(B498,'Fixture List Individual Files'!$B$14:$D$63,2,FALSE))</f>
        <v/>
      </c>
      <c r="D498" s="84"/>
      <c r="E498" s="85" t="str">
        <f>IF(B498="","",VLOOKUP(B498,'Fixture List Individual Files'!$B$14:$D$63,3,FALSE))</f>
        <v/>
      </c>
      <c r="F498" s="85" t="str">
        <f t="shared" si="23"/>
        <v/>
      </c>
      <c r="J498" s="82"/>
      <c r="K498" s="83" t="str">
        <f>IF(J498="","",VLOOKUP(J498,'Fixture List Individual Files'!$B$14:$D$63,2,FALSE))</f>
        <v/>
      </c>
      <c r="L498" s="84"/>
      <c r="M498" s="85" t="str">
        <f>IF(J498="","",VLOOKUP(J498,'Fixture List Individual Files'!$B$14:$D$63,3,FALSE))</f>
        <v/>
      </c>
      <c r="N498" s="85" t="str">
        <f t="shared" si="24"/>
        <v/>
      </c>
    </row>
    <row r="499" spans="2:14">
      <c r="B499" s="82"/>
      <c r="C499" s="83" t="str">
        <f>IF(B499="","",VLOOKUP(B499,'Fixture List Individual Files'!$B$14:$D$63,2,FALSE))</f>
        <v/>
      </c>
      <c r="D499" s="84"/>
      <c r="E499" s="85" t="str">
        <f>IF(B499="","",VLOOKUP(B499,'Fixture List Individual Files'!$B$14:$D$63,3,FALSE))</f>
        <v/>
      </c>
      <c r="F499" s="85" t="str">
        <f t="shared" si="23"/>
        <v/>
      </c>
      <c r="J499" s="82"/>
      <c r="K499" s="83" t="str">
        <f>IF(J499="","",VLOOKUP(J499,'Fixture List Individual Files'!$B$14:$D$63,2,FALSE))</f>
        <v/>
      </c>
      <c r="L499" s="84"/>
      <c r="M499" s="85" t="str">
        <f>IF(J499="","",VLOOKUP(J499,'Fixture List Individual Files'!$B$14:$D$63,3,FALSE))</f>
        <v/>
      </c>
      <c r="N499" s="85" t="str">
        <f t="shared" si="24"/>
        <v/>
      </c>
    </row>
    <row r="500" spans="2:14">
      <c r="B500" s="82"/>
      <c r="C500" s="83" t="str">
        <f>IF(B500="","",VLOOKUP(B500,'Fixture List Individual Files'!$B$14:$D$63,2,FALSE))</f>
        <v/>
      </c>
      <c r="D500" s="84"/>
      <c r="E500" s="85" t="str">
        <f>IF(B500="","",VLOOKUP(B500,'Fixture List Individual Files'!$B$14:$D$63,3,FALSE))</f>
        <v/>
      </c>
      <c r="F500" s="85" t="str">
        <f t="shared" si="23"/>
        <v/>
      </c>
      <c r="J500" s="82"/>
      <c r="K500" s="83" t="str">
        <f>IF(J500="","",VLOOKUP(J500,'Fixture List Individual Files'!$B$14:$D$63,2,FALSE))</f>
        <v/>
      </c>
      <c r="L500" s="84"/>
      <c r="M500" s="85" t="str">
        <f>IF(J500="","",VLOOKUP(J500,'Fixture List Individual Files'!$B$14:$D$63,3,FALSE))</f>
        <v/>
      </c>
      <c r="N500" s="85" t="str">
        <f t="shared" si="24"/>
        <v/>
      </c>
    </row>
    <row r="501" spans="2:14">
      <c r="B501" s="82"/>
      <c r="C501" s="83" t="str">
        <f>IF(B501="","",VLOOKUP(B501,'Fixture List Individual Files'!$B$14:$D$63,2,FALSE))</f>
        <v/>
      </c>
      <c r="D501" s="84"/>
      <c r="E501" s="85" t="str">
        <f>IF(B501="","",VLOOKUP(B501,'Fixture List Individual Files'!$B$14:$D$63,3,FALSE))</f>
        <v/>
      </c>
      <c r="F501" s="85" t="str">
        <f t="shared" si="23"/>
        <v/>
      </c>
      <c r="J501" s="82"/>
      <c r="K501" s="83" t="str">
        <f>IF(J501="","",VLOOKUP(J501,'Fixture List Individual Files'!$B$14:$D$63,2,FALSE))</f>
        <v/>
      </c>
      <c r="L501" s="84"/>
      <c r="M501" s="85" t="str">
        <f>IF(J501="","",VLOOKUP(J501,'Fixture List Individual Files'!$B$14:$D$63,3,FALSE))</f>
        <v/>
      </c>
      <c r="N501" s="85" t="str">
        <f t="shared" si="24"/>
        <v/>
      </c>
    </row>
    <row r="502" spans="2:14">
      <c r="B502" s="82"/>
      <c r="C502" s="83" t="str">
        <f>IF(B502="","",VLOOKUP(B502,'Fixture List Individual Files'!$B$14:$D$63,2,FALSE))</f>
        <v/>
      </c>
      <c r="D502" s="84"/>
      <c r="E502" s="85" t="str">
        <f>IF(B502="","",VLOOKUP(B502,'Fixture List Individual Files'!$B$14:$D$63,3,FALSE))</f>
        <v/>
      </c>
      <c r="F502" s="85" t="str">
        <f t="shared" si="23"/>
        <v/>
      </c>
      <c r="J502" s="82"/>
      <c r="K502" s="83" t="str">
        <f>IF(J502="","",VLOOKUP(J502,'Fixture List Individual Files'!$B$14:$D$63,2,FALSE))</f>
        <v/>
      </c>
      <c r="L502" s="84"/>
      <c r="M502" s="85" t="str">
        <f>IF(J502="","",VLOOKUP(J502,'Fixture List Individual Files'!$B$14:$D$63,3,FALSE))</f>
        <v/>
      </c>
      <c r="N502" s="85" t="str">
        <f t="shared" si="24"/>
        <v/>
      </c>
    </row>
    <row r="503" spans="2:14">
      <c r="B503" s="82"/>
      <c r="C503" s="83" t="str">
        <f>IF(B503="","",VLOOKUP(B503,'Fixture List Individual Files'!$B$14:$D$63,2,FALSE))</f>
        <v/>
      </c>
      <c r="D503" s="84"/>
      <c r="E503" s="85" t="str">
        <f>IF(B503="","",VLOOKUP(B503,'Fixture List Individual Files'!$B$14:$D$63,3,FALSE))</f>
        <v/>
      </c>
      <c r="F503" s="85" t="str">
        <f t="shared" si="23"/>
        <v/>
      </c>
      <c r="J503" s="82"/>
      <c r="K503" s="83" t="str">
        <f>IF(J503="","",VLOOKUP(J503,'Fixture List Individual Files'!$B$14:$D$63,2,FALSE))</f>
        <v/>
      </c>
      <c r="L503" s="84"/>
      <c r="M503" s="85" t="str">
        <f>IF(J503="","",VLOOKUP(J503,'Fixture List Individual Files'!$B$14:$D$63,3,FALSE))</f>
        <v/>
      </c>
      <c r="N503" s="85" t="str">
        <f t="shared" si="24"/>
        <v/>
      </c>
    </row>
    <row r="504" spans="2:14">
      <c r="B504" s="82"/>
      <c r="C504" s="83" t="str">
        <f>IF(B504="","",VLOOKUP(B504,'Fixture List Individual Files'!$B$14:$D$63,2,FALSE))</f>
        <v/>
      </c>
      <c r="D504" s="84"/>
      <c r="E504" s="85" t="str">
        <f>IF(B504="","",VLOOKUP(B504,'Fixture List Individual Files'!$B$14:$D$63,3,FALSE))</f>
        <v/>
      </c>
      <c r="F504" s="85" t="str">
        <f t="shared" si="23"/>
        <v/>
      </c>
      <c r="J504" s="82"/>
      <c r="K504" s="83" t="str">
        <f>IF(J504="","",VLOOKUP(J504,'Fixture List Individual Files'!$B$14:$D$63,2,FALSE))</f>
        <v/>
      </c>
      <c r="L504" s="84"/>
      <c r="M504" s="85" t="str">
        <f>IF(J504="","",VLOOKUP(J504,'Fixture List Individual Files'!$B$14:$D$63,3,FALSE))</f>
        <v/>
      </c>
      <c r="N504" s="85" t="str">
        <f t="shared" si="24"/>
        <v/>
      </c>
    </row>
    <row r="505" spans="2:14">
      <c r="B505" s="82"/>
      <c r="C505" s="83" t="str">
        <f>IF(B505="","",VLOOKUP(B505,'Fixture List Individual Files'!$B$14:$D$63,2,FALSE))</f>
        <v/>
      </c>
      <c r="D505" s="84"/>
      <c r="E505" s="85" t="str">
        <f>IF(B505="","",VLOOKUP(B505,'Fixture List Individual Files'!$B$14:$D$63,3,FALSE))</f>
        <v/>
      </c>
      <c r="F505" s="85" t="str">
        <f t="shared" si="23"/>
        <v/>
      </c>
      <c r="J505" s="82"/>
      <c r="K505" s="83" t="str">
        <f>IF(J505="","",VLOOKUP(J505,'Fixture List Individual Files'!$B$14:$D$63,2,FALSE))</f>
        <v/>
      </c>
      <c r="L505" s="84"/>
      <c r="M505" s="85" t="str">
        <f>IF(J505="","",VLOOKUP(J505,'Fixture List Individual Files'!$B$14:$D$63,3,FALSE))</f>
        <v/>
      </c>
      <c r="N505" s="85" t="str">
        <f t="shared" si="24"/>
        <v/>
      </c>
    </row>
    <row r="506" spans="2:14">
      <c r="B506" s="82"/>
      <c r="C506" s="83" t="str">
        <f>IF(B506="","",VLOOKUP(B506,'Fixture List Individual Files'!$B$14:$D$63,2,FALSE))</f>
        <v/>
      </c>
      <c r="D506" s="84"/>
      <c r="E506" s="85" t="str">
        <f>IF(B506="","",VLOOKUP(B506,'Fixture List Individual Files'!$B$14:$D$63,3,FALSE))</f>
        <v/>
      </c>
      <c r="F506" s="85" t="str">
        <f t="shared" si="23"/>
        <v/>
      </c>
      <c r="J506" s="82"/>
      <c r="K506" s="83" t="str">
        <f>IF(J506="","",VLOOKUP(J506,'Fixture List Individual Files'!$B$14:$D$63,2,FALSE))</f>
        <v/>
      </c>
      <c r="L506" s="84"/>
      <c r="M506" s="85" t="str">
        <f>IF(J506="","",VLOOKUP(J506,'Fixture List Individual Files'!$B$14:$D$63,3,FALSE))</f>
        <v/>
      </c>
      <c r="N506" s="85" t="str">
        <f t="shared" si="24"/>
        <v/>
      </c>
    </row>
    <row r="507" spans="2:14">
      <c r="B507" s="82"/>
      <c r="C507" s="83" t="str">
        <f>IF(B507="","",VLOOKUP(B507,'Fixture List Individual Files'!$B$14:$D$63,2,FALSE))</f>
        <v/>
      </c>
      <c r="D507" s="84"/>
      <c r="E507" s="85" t="str">
        <f>IF(B507="","",VLOOKUP(B507,'Fixture List Individual Files'!$B$14:$D$63,3,FALSE))</f>
        <v/>
      </c>
      <c r="F507" s="85" t="str">
        <f t="shared" si="23"/>
        <v/>
      </c>
      <c r="J507" s="82"/>
      <c r="K507" s="83" t="str">
        <f>IF(J507="","",VLOOKUP(J507,'Fixture List Individual Files'!$B$14:$D$63,2,FALSE))</f>
        <v/>
      </c>
      <c r="L507" s="84"/>
      <c r="M507" s="85" t="str">
        <f>IF(J507="","",VLOOKUP(J507,'Fixture List Individual Files'!$B$14:$D$63,3,FALSE))</f>
        <v/>
      </c>
      <c r="N507" s="85" t="str">
        <f t="shared" si="24"/>
        <v/>
      </c>
    </row>
    <row r="508" spans="2:14">
      <c r="B508" s="82"/>
      <c r="C508" s="83" t="str">
        <f>IF(B508="","",VLOOKUP(B508,'Fixture List Individual Files'!$B$14:$D$63,2,FALSE))</f>
        <v/>
      </c>
      <c r="D508" s="84"/>
      <c r="E508" s="85" t="str">
        <f>IF(B508="","",VLOOKUP(B508,'Fixture List Individual Files'!$B$14:$D$63,3,FALSE))</f>
        <v/>
      </c>
      <c r="F508" s="85" t="str">
        <f t="shared" si="23"/>
        <v/>
      </c>
      <c r="J508" s="82"/>
      <c r="K508" s="83" t="str">
        <f>IF(J508="","",VLOOKUP(J508,'Fixture List Individual Files'!$B$14:$D$63,2,FALSE))</f>
        <v/>
      </c>
      <c r="L508" s="84"/>
      <c r="M508" s="85" t="str">
        <f>IF(J508="","",VLOOKUP(J508,'Fixture List Individual Files'!$B$14:$D$63,3,FALSE))</f>
        <v/>
      </c>
      <c r="N508" s="85" t="str">
        <f t="shared" si="24"/>
        <v/>
      </c>
    </row>
    <row r="509" spans="2:14">
      <c r="B509" s="82"/>
      <c r="C509" s="83" t="str">
        <f>IF(B509="","",VLOOKUP(B509,'Fixture List Individual Files'!$B$14:$D$63,2,FALSE))</f>
        <v/>
      </c>
      <c r="D509" s="84"/>
      <c r="E509" s="85" t="str">
        <f>IF(B509="","",VLOOKUP(B509,'Fixture List Individual Files'!$B$14:$D$63,3,FALSE))</f>
        <v/>
      </c>
      <c r="F509" s="85" t="str">
        <f t="shared" si="23"/>
        <v/>
      </c>
      <c r="J509" s="82"/>
      <c r="K509" s="83" t="str">
        <f>IF(J509="","",VLOOKUP(J509,'Fixture List Individual Files'!$B$14:$D$63,2,FALSE))</f>
        <v/>
      </c>
      <c r="L509" s="84"/>
      <c r="M509" s="85" t="str">
        <f>IF(J509="","",VLOOKUP(J509,'Fixture List Individual Files'!$B$14:$D$63,3,FALSE))</f>
        <v/>
      </c>
      <c r="N509" s="85" t="str">
        <f t="shared" si="24"/>
        <v/>
      </c>
    </row>
    <row r="510" spans="2:14">
      <c r="B510" s="82"/>
      <c r="C510" s="83" t="str">
        <f>IF(B510="","",VLOOKUP(B510,'Fixture List Individual Files'!$B$14:$D$63,2,FALSE))</f>
        <v/>
      </c>
      <c r="D510" s="84"/>
      <c r="E510" s="85" t="str">
        <f>IF(B510="","",VLOOKUP(B510,'Fixture List Individual Files'!$B$14:$D$63,3,FALSE))</f>
        <v/>
      </c>
      <c r="F510" s="85" t="str">
        <f t="shared" si="23"/>
        <v/>
      </c>
      <c r="J510" s="82"/>
      <c r="K510" s="83" t="str">
        <f>IF(J510="","",VLOOKUP(J510,'Fixture List Individual Files'!$B$14:$D$63,2,FALSE))</f>
        <v/>
      </c>
      <c r="L510" s="84"/>
      <c r="M510" s="85" t="str">
        <f>IF(J510="","",VLOOKUP(J510,'Fixture List Individual Files'!$B$14:$D$63,3,FALSE))</f>
        <v/>
      </c>
      <c r="N510" s="85" t="str">
        <f t="shared" si="24"/>
        <v/>
      </c>
    </row>
    <row r="511" spans="2:14">
      <c r="B511" s="82"/>
      <c r="C511" s="83" t="str">
        <f>IF(B511="","",VLOOKUP(B511,'Fixture List Individual Files'!$B$14:$D$63,2,FALSE))</f>
        <v/>
      </c>
      <c r="D511" s="84"/>
      <c r="E511" s="85" t="str">
        <f>IF(B511="","",VLOOKUP(B511,'Fixture List Individual Files'!$B$14:$D$63,3,FALSE))</f>
        <v/>
      </c>
      <c r="F511" s="85" t="str">
        <f t="shared" si="23"/>
        <v/>
      </c>
      <c r="J511" s="82"/>
      <c r="K511" s="83" t="str">
        <f>IF(J511="","",VLOOKUP(J511,'Fixture List Individual Files'!$B$14:$D$63,2,FALSE))</f>
        <v/>
      </c>
      <c r="L511" s="84"/>
      <c r="M511" s="85" t="str">
        <f>IF(J511="","",VLOOKUP(J511,'Fixture List Individual Files'!$B$14:$D$63,3,FALSE))</f>
        <v/>
      </c>
      <c r="N511" s="85" t="str">
        <f t="shared" si="24"/>
        <v/>
      </c>
    </row>
    <row r="512" spans="2:14">
      <c r="B512" s="82"/>
      <c r="C512" s="83" t="str">
        <f>IF(B512="","",VLOOKUP(B512,'Fixture List Individual Files'!$B$14:$D$63,2,FALSE))</f>
        <v/>
      </c>
      <c r="D512" s="84"/>
      <c r="E512" s="85" t="str">
        <f>IF(B512="","",VLOOKUP(B512,'Fixture List Individual Files'!$B$14:$D$63,3,FALSE))</f>
        <v/>
      </c>
      <c r="F512" s="85" t="str">
        <f t="shared" si="23"/>
        <v/>
      </c>
      <c r="J512" s="82"/>
      <c r="K512" s="83" t="str">
        <f>IF(J512="","",VLOOKUP(J512,'Fixture List Individual Files'!$B$14:$D$63,2,FALSE))</f>
        <v/>
      </c>
      <c r="L512" s="84"/>
      <c r="M512" s="85" t="str">
        <f>IF(J512="","",VLOOKUP(J512,'Fixture List Individual Files'!$B$14:$D$63,3,FALSE))</f>
        <v/>
      </c>
      <c r="N512" s="85" t="str">
        <f t="shared" si="24"/>
        <v/>
      </c>
    </row>
    <row r="513" spans="2:14">
      <c r="B513" s="82"/>
      <c r="C513" s="83" t="str">
        <f>IF(B513="","",VLOOKUP(B513,'Fixture List Individual Files'!$B$14:$D$63,2,FALSE))</f>
        <v/>
      </c>
      <c r="D513" s="84"/>
      <c r="E513" s="85" t="str">
        <f>IF(B513="","",VLOOKUP(B513,'Fixture List Individual Files'!$B$14:$D$63,3,FALSE))</f>
        <v/>
      </c>
      <c r="F513" s="85" t="str">
        <f t="shared" si="23"/>
        <v/>
      </c>
      <c r="J513" s="82"/>
      <c r="K513" s="83" t="str">
        <f>IF(J513="","",VLOOKUP(J513,'Fixture List Individual Files'!$B$14:$D$63,2,FALSE))</f>
        <v/>
      </c>
      <c r="L513" s="84"/>
      <c r="M513" s="85" t="str">
        <f>IF(J513="","",VLOOKUP(J513,'Fixture List Individual Files'!$B$14:$D$63,3,FALSE))</f>
        <v/>
      </c>
      <c r="N513" s="85" t="str">
        <f t="shared" si="24"/>
        <v/>
      </c>
    </row>
    <row r="514" spans="2:14">
      <c r="B514" s="82"/>
      <c r="C514" s="83" t="str">
        <f>IF(B514="","",VLOOKUP(B514,'Fixture List Individual Files'!$B$14:$D$63,2,FALSE))</f>
        <v/>
      </c>
      <c r="D514" s="84"/>
      <c r="E514" s="85" t="str">
        <f>IF(B514="","",VLOOKUP(B514,'Fixture List Individual Files'!$B$14:$D$63,3,FALSE))</f>
        <v/>
      </c>
      <c r="F514" s="85" t="str">
        <f t="shared" si="23"/>
        <v/>
      </c>
      <c r="J514" s="82"/>
      <c r="K514" s="83" t="str">
        <f>IF(J514="","",VLOOKUP(J514,'Fixture List Individual Files'!$B$14:$D$63,2,FALSE))</f>
        <v/>
      </c>
      <c r="L514" s="84"/>
      <c r="M514" s="85" t="str">
        <f>IF(J514="","",VLOOKUP(J514,'Fixture List Individual Files'!$B$14:$D$63,3,FALSE))</f>
        <v/>
      </c>
      <c r="N514" s="85" t="str">
        <f t="shared" si="24"/>
        <v/>
      </c>
    </row>
    <row r="515" spans="2:14">
      <c r="B515" s="82"/>
      <c r="C515" s="83" t="str">
        <f>IF(B515="","",VLOOKUP(B515,'Fixture List Individual Files'!$B$14:$D$63,2,FALSE))</f>
        <v/>
      </c>
      <c r="D515" s="84"/>
      <c r="E515" s="85" t="str">
        <f>IF(B515="","",VLOOKUP(B515,'Fixture List Individual Files'!$B$14:$D$63,3,FALSE))</f>
        <v/>
      </c>
      <c r="F515" s="85" t="str">
        <f t="shared" si="23"/>
        <v/>
      </c>
      <c r="J515" s="82"/>
      <c r="K515" s="83" t="str">
        <f>IF(J515="","",VLOOKUP(J515,'Fixture List Individual Files'!$B$14:$D$63,2,FALSE))</f>
        <v/>
      </c>
      <c r="L515" s="84"/>
      <c r="M515" s="85" t="str">
        <f>IF(J515="","",VLOOKUP(J515,'Fixture List Individual Files'!$B$14:$D$63,3,FALSE))</f>
        <v/>
      </c>
      <c r="N515" s="85" t="str">
        <f t="shared" si="24"/>
        <v/>
      </c>
    </row>
    <row r="516" spans="2:14">
      <c r="B516" s="82"/>
      <c r="C516" s="83" t="str">
        <f>IF(B516="","",VLOOKUP(B516,'Fixture List Individual Files'!$B$14:$D$63,2,FALSE))</f>
        <v/>
      </c>
      <c r="D516" s="84"/>
      <c r="E516" s="85" t="str">
        <f>IF(B516="","",VLOOKUP(B516,'Fixture List Individual Files'!$B$14:$D$63,3,FALSE))</f>
        <v/>
      </c>
      <c r="F516" s="85" t="str">
        <f t="shared" si="23"/>
        <v/>
      </c>
      <c r="J516" s="82"/>
      <c r="K516" s="83" t="str">
        <f>IF(J516="","",VLOOKUP(J516,'Fixture List Individual Files'!$B$14:$D$63,2,FALSE))</f>
        <v/>
      </c>
      <c r="L516" s="84"/>
      <c r="M516" s="85" t="str">
        <f>IF(J516="","",VLOOKUP(J516,'Fixture List Individual Files'!$B$14:$D$63,3,FALSE))</f>
        <v/>
      </c>
      <c r="N516" s="85" t="str">
        <f t="shared" si="24"/>
        <v/>
      </c>
    </row>
    <row r="517" spans="2:14">
      <c r="B517" s="82"/>
      <c r="C517" s="83" t="str">
        <f>IF(B517="","",VLOOKUP(B517,'Fixture List Individual Files'!$B$14:$D$63,2,FALSE))</f>
        <v/>
      </c>
      <c r="D517" s="84"/>
      <c r="E517" s="85" t="str">
        <f>IF(B517="","",VLOOKUP(B517,'Fixture List Individual Files'!$B$14:$D$63,3,FALSE))</f>
        <v/>
      </c>
      <c r="F517" s="85" t="str">
        <f t="shared" si="23"/>
        <v/>
      </c>
      <c r="J517" s="82"/>
      <c r="K517" s="83" t="str">
        <f>IF(J517="","",VLOOKUP(J517,'Fixture List Individual Files'!$B$14:$D$63,2,FALSE))</f>
        <v/>
      </c>
      <c r="L517" s="84"/>
      <c r="M517" s="85" t="str">
        <f>IF(J517="","",VLOOKUP(J517,'Fixture List Individual Files'!$B$14:$D$63,3,FALSE))</f>
        <v/>
      </c>
      <c r="N517" s="85" t="str">
        <f t="shared" si="24"/>
        <v/>
      </c>
    </row>
    <row r="518" spans="2:14">
      <c r="B518" s="82"/>
      <c r="C518" s="83" t="str">
        <f>IF(B518="","",VLOOKUP(B518,'Fixture List Individual Files'!$B$14:$D$63,2,FALSE))</f>
        <v/>
      </c>
      <c r="D518" s="86"/>
      <c r="E518" s="85" t="str">
        <f>IF(B518="","",VLOOKUP(B518,'Fixture List Individual Files'!$B$14:$D$63,3,FALSE))</f>
        <v/>
      </c>
      <c r="F518" s="85" t="str">
        <f t="shared" si="23"/>
        <v/>
      </c>
      <c r="J518" s="82"/>
      <c r="K518" s="83" t="str">
        <f>IF(J518="","",VLOOKUP(J518,'Fixture List Individual Files'!$B$14:$D$63,2,FALSE))</f>
        <v/>
      </c>
      <c r="L518" s="86"/>
      <c r="M518" s="85" t="str">
        <f>IF(J518="","",VLOOKUP(J518,'Fixture List Individual Files'!$B$14:$D$63,3,FALSE))</f>
        <v/>
      </c>
      <c r="N518" s="85" t="str">
        <f t="shared" si="24"/>
        <v/>
      </c>
    </row>
    <row r="519" spans="2:14">
      <c r="B519" s="82"/>
      <c r="C519" s="83" t="str">
        <f>IF(B519="","",VLOOKUP(B519,'Fixture List Individual Files'!$B$14:$D$63,2,FALSE))</f>
        <v/>
      </c>
      <c r="D519" s="87"/>
      <c r="E519" s="85" t="str">
        <f>IF(B519="","",VLOOKUP(B519,'Fixture List Individual Files'!$B$14:$D$63,3,FALSE))</f>
        <v/>
      </c>
      <c r="F519" s="85" t="str">
        <f t="shared" si="23"/>
        <v/>
      </c>
      <c r="J519" s="82"/>
      <c r="K519" s="83" t="str">
        <f>IF(J519="","",VLOOKUP(J519,'Fixture List Individual Files'!$B$14:$D$63,2,FALSE))</f>
        <v/>
      </c>
      <c r="L519" s="87"/>
      <c r="M519" s="85" t="str">
        <f>IF(J519="","",VLOOKUP(J519,'Fixture List Individual Files'!$B$14:$D$63,3,FALSE))</f>
        <v/>
      </c>
      <c r="N519" s="85" t="str">
        <f t="shared" si="24"/>
        <v/>
      </c>
    </row>
    <row r="520" spans="2:14">
      <c r="B520" s="82"/>
      <c r="C520" s="83" t="str">
        <f>IF(B520="","",VLOOKUP(B520,'Fixture List Individual Files'!$B$14:$D$63,2,FALSE))</f>
        <v/>
      </c>
      <c r="D520" s="87"/>
      <c r="E520" s="85" t="str">
        <f>IF(B520="","",VLOOKUP(B520,'Fixture List Individual Files'!$B$14:$D$63,3,FALSE))</f>
        <v/>
      </c>
      <c r="F520" s="85" t="str">
        <f t="shared" si="23"/>
        <v/>
      </c>
      <c r="J520" s="82"/>
      <c r="K520" s="83" t="str">
        <f>IF(J520="","",VLOOKUP(J520,'Fixture List Individual Files'!$B$14:$D$63,2,FALSE))</f>
        <v/>
      </c>
      <c r="L520" s="87"/>
      <c r="M520" s="85" t="str">
        <f>IF(J520="","",VLOOKUP(J520,'Fixture List Individual Files'!$B$14:$D$63,3,FALSE))</f>
        <v/>
      </c>
      <c r="N520" s="85" t="str">
        <f t="shared" si="24"/>
        <v/>
      </c>
    </row>
    <row r="521" spans="2:14">
      <c r="B521" s="240"/>
      <c r="C521" s="241" t="s">
        <v>289</v>
      </c>
      <c r="D521" s="242">
        <f>SUM(D485:D520)</f>
        <v>0</v>
      </c>
      <c r="E521" s="242"/>
      <c r="F521" s="242">
        <f>SUM(F485:F520)</f>
        <v>0</v>
      </c>
      <c r="J521" s="240"/>
      <c r="K521" s="241" t="s">
        <v>289</v>
      </c>
      <c r="L521" s="242">
        <f>SUM(L485:L520)</f>
        <v>0</v>
      </c>
      <c r="M521" s="242"/>
      <c r="N521" s="242">
        <f>SUM(N485:N520)</f>
        <v>0</v>
      </c>
    </row>
    <row r="523" spans="2:14">
      <c r="B523" s="362" t="s">
        <v>117</v>
      </c>
      <c r="C523" s="362"/>
      <c r="D523" s="362"/>
      <c r="E523" s="362"/>
      <c r="F523" s="362"/>
    </row>
    <row r="524" spans="2:14" ht="17.45" thickBot="1">
      <c r="B524" s="92" t="s">
        <v>284</v>
      </c>
      <c r="C524" s="93" t="s">
        <v>39</v>
      </c>
      <c r="D524" s="94"/>
      <c r="E524" s="95"/>
      <c r="F524" s="95">
        <f>IFERROR(VLOOKUP(C524,Admin_Lists!$A$9:$B$41,2,FALSE),"")</f>
        <v>0</v>
      </c>
      <c r="G524" s="89" t="s">
        <v>285</v>
      </c>
    </row>
    <row r="525" spans="2:14" ht="19.149999999999999">
      <c r="B525" s="96"/>
      <c r="C525" s="357" t="str">
        <f>"Area Description: "&amp;'Sq. Ft. Area Individual Files'!D33</f>
        <v xml:space="preserve">Area Description: </v>
      </c>
      <c r="D525" s="357"/>
      <c r="E525" s="357"/>
      <c r="F525" s="357"/>
    </row>
    <row r="526" spans="2:14" ht="19.149999999999999">
      <c r="B526" s="99"/>
      <c r="C526" s="100"/>
      <c r="D526" s="100"/>
      <c r="E526" s="100"/>
      <c r="F526" s="100"/>
    </row>
    <row r="527" spans="2:14">
      <c r="B527" s="358" t="s">
        <v>260</v>
      </c>
      <c r="C527" s="360" t="s">
        <v>266</v>
      </c>
      <c r="D527" s="360" t="s">
        <v>267</v>
      </c>
      <c r="E527" s="360" t="s">
        <v>262</v>
      </c>
      <c r="F527" s="360" t="s">
        <v>287</v>
      </c>
    </row>
    <row r="528" spans="2:14">
      <c r="B528" s="359"/>
      <c r="C528" s="361"/>
      <c r="D528" s="361"/>
      <c r="E528" s="361"/>
      <c r="F528" s="361"/>
    </row>
    <row r="529" spans="2:6">
      <c r="B529" s="82"/>
      <c r="C529" s="83" t="str">
        <f>IF(B529="","",VLOOKUP(B529,'Fixture List Individual Files'!$B$14:$D$63,2,FALSE))</f>
        <v/>
      </c>
      <c r="D529" s="84"/>
      <c r="E529" s="85" t="str">
        <f>IF(B529="","",VLOOKUP(B529,'Fixture List Individual Files'!$B$14:$D$63,3,FALSE))</f>
        <v/>
      </c>
      <c r="F529" s="85" t="str">
        <f t="shared" ref="F529:F563" si="25">IF(E529="","",D529*E529)</f>
        <v/>
      </c>
    </row>
    <row r="530" spans="2:6">
      <c r="B530" s="82"/>
      <c r="C530" s="83" t="str">
        <f>IF(B530="","",VLOOKUP(B530,'Fixture List Individual Files'!$B$14:$D$63,2,FALSE))</f>
        <v/>
      </c>
      <c r="D530" s="84"/>
      <c r="E530" s="85" t="str">
        <f>IF(B530="","",VLOOKUP(B530,'Fixture List Individual Files'!$B$14:$D$63,3,FALSE))</f>
        <v/>
      </c>
      <c r="F530" s="85" t="str">
        <f t="shared" si="25"/>
        <v/>
      </c>
    </row>
    <row r="531" spans="2:6">
      <c r="B531" s="82"/>
      <c r="C531" s="83" t="str">
        <f>IF(B531="","",VLOOKUP(B531,'Fixture List Individual Files'!$B$14:$D$63,2,FALSE))</f>
        <v/>
      </c>
      <c r="D531" s="84"/>
      <c r="E531" s="85" t="str">
        <f>IF(B531="","",VLOOKUP(B531,'Fixture List Individual Files'!$B$14:$D$63,3,FALSE))</f>
        <v/>
      </c>
      <c r="F531" s="85" t="str">
        <f t="shared" si="25"/>
        <v/>
      </c>
    </row>
    <row r="532" spans="2:6">
      <c r="B532" s="82"/>
      <c r="C532" s="83" t="str">
        <f>IF(B532="","",VLOOKUP(B532,'Fixture List Individual Files'!$B$14:$D$63,2,FALSE))</f>
        <v/>
      </c>
      <c r="D532" s="84"/>
      <c r="E532" s="85" t="str">
        <f>IF(B532="","",VLOOKUP(B532,'Fixture List Individual Files'!$B$14:$D$63,3,FALSE))</f>
        <v/>
      </c>
      <c r="F532" s="85" t="str">
        <f t="shared" si="25"/>
        <v/>
      </c>
    </row>
    <row r="533" spans="2:6">
      <c r="B533" s="82"/>
      <c r="C533" s="83" t="str">
        <f>IF(B533="","",VLOOKUP(B533,'Fixture List Individual Files'!$B$14:$D$63,2,FALSE))</f>
        <v/>
      </c>
      <c r="D533" s="84"/>
      <c r="E533" s="85" t="str">
        <f>IF(B533="","",VLOOKUP(B533,'Fixture List Individual Files'!$B$14:$D$63,3,FALSE))</f>
        <v/>
      </c>
      <c r="F533" s="85" t="str">
        <f t="shared" si="25"/>
        <v/>
      </c>
    </row>
    <row r="534" spans="2:6">
      <c r="B534" s="82"/>
      <c r="C534" s="83" t="str">
        <f>IF(B534="","",VLOOKUP(B534,'Fixture List Individual Files'!$B$14:$D$63,2,FALSE))</f>
        <v/>
      </c>
      <c r="D534" s="84"/>
      <c r="E534" s="85" t="str">
        <f>IF(B534="","",VLOOKUP(B534,'Fixture List Individual Files'!$B$14:$D$63,3,FALSE))</f>
        <v/>
      </c>
      <c r="F534" s="85" t="str">
        <f t="shared" si="25"/>
        <v/>
      </c>
    </row>
    <row r="535" spans="2:6">
      <c r="B535" s="82"/>
      <c r="C535" s="83" t="str">
        <f>IF(B535="","",VLOOKUP(B535,'Fixture List Individual Files'!$B$14:$D$63,2,FALSE))</f>
        <v/>
      </c>
      <c r="D535" s="84"/>
      <c r="E535" s="85" t="str">
        <f>IF(B535="","",VLOOKUP(B535,'Fixture List Individual Files'!$B$14:$D$63,3,FALSE))</f>
        <v/>
      </c>
      <c r="F535" s="85" t="str">
        <f t="shared" si="25"/>
        <v/>
      </c>
    </row>
    <row r="536" spans="2:6">
      <c r="B536" s="82"/>
      <c r="C536" s="83" t="str">
        <f>IF(B536="","",VLOOKUP(B536,'Fixture List Individual Files'!$B$14:$D$63,2,FALSE))</f>
        <v/>
      </c>
      <c r="D536" s="84"/>
      <c r="E536" s="85" t="str">
        <f>IF(B536="","",VLOOKUP(B536,'Fixture List Individual Files'!$B$14:$D$63,3,FALSE))</f>
        <v/>
      </c>
      <c r="F536" s="85" t="str">
        <f t="shared" si="25"/>
        <v/>
      </c>
    </row>
    <row r="537" spans="2:6">
      <c r="B537" s="82"/>
      <c r="C537" s="83" t="str">
        <f>IF(B537="","",VLOOKUP(B537,'Fixture List Individual Files'!$B$14:$D$63,2,FALSE))</f>
        <v/>
      </c>
      <c r="D537" s="84"/>
      <c r="E537" s="85" t="str">
        <f>IF(B537="","",VLOOKUP(B537,'Fixture List Individual Files'!$B$14:$D$63,3,FALSE))</f>
        <v/>
      </c>
      <c r="F537" s="85" t="str">
        <f t="shared" si="25"/>
        <v/>
      </c>
    </row>
    <row r="538" spans="2:6">
      <c r="B538" s="82"/>
      <c r="C538" s="83" t="str">
        <f>IF(B538="","",VLOOKUP(B538,'Fixture List Individual Files'!$B$14:$D$63,2,FALSE))</f>
        <v/>
      </c>
      <c r="D538" s="84"/>
      <c r="E538" s="85" t="str">
        <f>IF(B538="","",VLOOKUP(B538,'Fixture List Individual Files'!$B$14:$D$63,3,FALSE))</f>
        <v/>
      </c>
      <c r="F538" s="85" t="str">
        <f t="shared" si="25"/>
        <v/>
      </c>
    </row>
    <row r="539" spans="2:6">
      <c r="B539" s="82"/>
      <c r="C539" s="83" t="str">
        <f>IF(B539="","",VLOOKUP(B539,'Fixture List Individual Files'!$B$14:$D$63,2,FALSE))</f>
        <v/>
      </c>
      <c r="D539" s="84"/>
      <c r="E539" s="85" t="str">
        <f>IF(B539="","",VLOOKUP(B539,'Fixture List Individual Files'!$B$14:$D$63,3,FALSE))</f>
        <v/>
      </c>
      <c r="F539" s="85" t="str">
        <f t="shared" si="25"/>
        <v/>
      </c>
    </row>
    <row r="540" spans="2:6">
      <c r="B540" s="82"/>
      <c r="C540" s="83" t="str">
        <f>IF(B540="","",VLOOKUP(B540,'Fixture List Individual Files'!$B$14:$D$63,2,FALSE))</f>
        <v/>
      </c>
      <c r="D540" s="84"/>
      <c r="E540" s="85" t="str">
        <f>IF(B540="","",VLOOKUP(B540,'Fixture List Individual Files'!$B$14:$D$63,3,FALSE))</f>
        <v/>
      </c>
      <c r="F540" s="85" t="str">
        <f t="shared" si="25"/>
        <v/>
      </c>
    </row>
    <row r="541" spans="2:6">
      <c r="B541" s="82"/>
      <c r="C541" s="83" t="str">
        <f>IF(B541="","",VLOOKUP(B541,'Fixture List Individual Files'!$B$14:$D$63,2,FALSE))</f>
        <v/>
      </c>
      <c r="D541" s="84"/>
      <c r="E541" s="85" t="str">
        <f>IF(B541="","",VLOOKUP(B541,'Fixture List Individual Files'!$B$14:$D$63,3,FALSE))</f>
        <v/>
      </c>
      <c r="F541" s="85" t="str">
        <f t="shared" si="25"/>
        <v/>
      </c>
    </row>
    <row r="542" spans="2:6">
      <c r="B542" s="82"/>
      <c r="C542" s="83" t="str">
        <f>IF(B542="","",VLOOKUP(B542,'Fixture List Individual Files'!$B$14:$D$63,2,FALSE))</f>
        <v/>
      </c>
      <c r="D542" s="84"/>
      <c r="E542" s="85" t="str">
        <f>IF(B542="","",VLOOKUP(B542,'Fixture List Individual Files'!$B$14:$D$63,3,FALSE))</f>
        <v/>
      </c>
      <c r="F542" s="85" t="str">
        <f t="shared" si="25"/>
        <v/>
      </c>
    </row>
    <row r="543" spans="2:6">
      <c r="B543" s="82"/>
      <c r="C543" s="83" t="str">
        <f>IF(B543="","",VLOOKUP(B543,'Fixture List Individual Files'!$B$14:$D$63,2,FALSE))</f>
        <v/>
      </c>
      <c r="D543" s="84"/>
      <c r="E543" s="85" t="str">
        <f>IF(B543="","",VLOOKUP(B543,'Fixture List Individual Files'!$B$14:$D$63,3,FALSE))</f>
        <v/>
      </c>
      <c r="F543" s="85" t="str">
        <f t="shared" si="25"/>
        <v/>
      </c>
    </row>
    <row r="544" spans="2:6">
      <c r="B544" s="82"/>
      <c r="C544" s="83" t="str">
        <f>IF(B544="","",VLOOKUP(B544,'Fixture List Individual Files'!$B$14:$D$63,2,FALSE))</f>
        <v/>
      </c>
      <c r="D544" s="84"/>
      <c r="E544" s="85" t="str">
        <f>IF(B544="","",VLOOKUP(B544,'Fixture List Individual Files'!$B$14:$D$63,3,FALSE))</f>
        <v/>
      </c>
      <c r="F544" s="85" t="str">
        <f t="shared" si="25"/>
        <v/>
      </c>
    </row>
    <row r="545" spans="2:6">
      <c r="B545" s="82"/>
      <c r="C545" s="83" t="str">
        <f>IF(B545="","",VLOOKUP(B545,'Fixture List Individual Files'!$B$14:$D$63,2,FALSE))</f>
        <v/>
      </c>
      <c r="D545" s="84"/>
      <c r="E545" s="85" t="str">
        <f>IF(B545="","",VLOOKUP(B545,'Fixture List Individual Files'!$B$14:$D$63,3,FALSE))</f>
        <v/>
      </c>
      <c r="F545" s="85" t="str">
        <f t="shared" si="25"/>
        <v/>
      </c>
    </row>
    <row r="546" spans="2:6">
      <c r="B546" s="82"/>
      <c r="C546" s="83" t="str">
        <f>IF(B546="","",VLOOKUP(B546,'Fixture List Individual Files'!$B$14:$D$63,2,FALSE))</f>
        <v/>
      </c>
      <c r="D546" s="84"/>
      <c r="E546" s="85" t="str">
        <f>IF(B546="","",VLOOKUP(B546,'Fixture List Individual Files'!$B$14:$D$63,3,FALSE))</f>
        <v/>
      </c>
      <c r="F546" s="85" t="str">
        <f t="shared" si="25"/>
        <v/>
      </c>
    </row>
    <row r="547" spans="2:6">
      <c r="B547" s="82"/>
      <c r="C547" s="83" t="str">
        <f>IF(B547="","",VLOOKUP(B547,'Fixture List Individual Files'!$B$14:$D$63,2,FALSE))</f>
        <v/>
      </c>
      <c r="D547" s="84"/>
      <c r="E547" s="85" t="str">
        <f>IF(B547="","",VLOOKUP(B547,'Fixture List Individual Files'!$B$14:$D$63,3,FALSE))</f>
        <v/>
      </c>
      <c r="F547" s="85" t="str">
        <f t="shared" si="25"/>
        <v/>
      </c>
    </row>
    <row r="548" spans="2:6">
      <c r="B548" s="82"/>
      <c r="C548" s="83" t="str">
        <f>IF(B548="","",VLOOKUP(B548,'Fixture List Individual Files'!$B$14:$D$63,2,FALSE))</f>
        <v/>
      </c>
      <c r="D548" s="84"/>
      <c r="E548" s="85" t="str">
        <f>IF(B548="","",VLOOKUP(B548,'Fixture List Individual Files'!$B$14:$D$63,3,FALSE))</f>
        <v/>
      </c>
      <c r="F548" s="85" t="str">
        <f t="shared" si="25"/>
        <v/>
      </c>
    </row>
    <row r="549" spans="2:6">
      <c r="B549" s="82"/>
      <c r="C549" s="83" t="str">
        <f>IF(B549="","",VLOOKUP(B549,'Fixture List Individual Files'!$B$14:$D$63,2,FALSE))</f>
        <v/>
      </c>
      <c r="D549" s="84"/>
      <c r="E549" s="85" t="str">
        <f>IF(B549="","",VLOOKUP(B549,'Fixture List Individual Files'!$B$14:$D$63,3,FALSE))</f>
        <v/>
      </c>
      <c r="F549" s="85" t="str">
        <f t="shared" si="25"/>
        <v/>
      </c>
    </row>
    <row r="550" spans="2:6">
      <c r="B550" s="82"/>
      <c r="C550" s="83" t="str">
        <f>IF(B550="","",VLOOKUP(B550,'Fixture List Individual Files'!$B$14:$D$63,2,FALSE))</f>
        <v/>
      </c>
      <c r="D550" s="84"/>
      <c r="E550" s="85" t="str">
        <f>IF(B550="","",VLOOKUP(B550,'Fixture List Individual Files'!$B$14:$D$63,3,FALSE))</f>
        <v/>
      </c>
      <c r="F550" s="85" t="str">
        <f t="shared" si="25"/>
        <v/>
      </c>
    </row>
    <row r="551" spans="2:6">
      <c r="B551" s="82"/>
      <c r="C551" s="83" t="str">
        <f>IF(B551="","",VLOOKUP(B551,'Fixture List Individual Files'!$B$14:$D$63,2,FALSE))</f>
        <v/>
      </c>
      <c r="D551" s="84"/>
      <c r="E551" s="85" t="str">
        <f>IF(B551="","",VLOOKUP(B551,'Fixture List Individual Files'!$B$14:$D$63,3,FALSE))</f>
        <v/>
      </c>
      <c r="F551" s="85" t="str">
        <f t="shared" si="25"/>
        <v/>
      </c>
    </row>
    <row r="552" spans="2:6">
      <c r="B552" s="82"/>
      <c r="C552" s="83" t="str">
        <f>IF(B552="","",VLOOKUP(B552,'Fixture List Individual Files'!$B$14:$D$63,2,FALSE))</f>
        <v/>
      </c>
      <c r="D552" s="84"/>
      <c r="E552" s="85" t="str">
        <f>IF(B552="","",VLOOKUP(B552,'Fixture List Individual Files'!$B$14:$D$63,3,FALSE))</f>
        <v/>
      </c>
      <c r="F552" s="85" t="str">
        <f t="shared" si="25"/>
        <v/>
      </c>
    </row>
    <row r="553" spans="2:6">
      <c r="B553" s="82"/>
      <c r="C553" s="83" t="str">
        <f>IF(B553="","",VLOOKUP(B553,'Fixture List Individual Files'!$B$14:$D$63,2,FALSE))</f>
        <v/>
      </c>
      <c r="D553" s="84"/>
      <c r="E553" s="85" t="str">
        <f>IF(B553="","",VLOOKUP(B553,'Fixture List Individual Files'!$B$14:$D$63,3,FALSE))</f>
        <v/>
      </c>
      <c r="F553" s="85" t="str">
        <f t="shared" si="25"/>
        <v/>
      </c>
    </row>
    <row r="554" spans="2:6">
      <c r="B554" s="82"/>
      <c r="C554" s="83" t="str">
        <f>IF(B554="","",VLOOKUP(B554,'Fixture List Individual Files'!$B$14:$D$63,2,FALSE))</f>
        <v/>
      </c>
      <c r="D554" s="84"/>
      <c r="E554" s="85" t="str">
        <f>IF(B554="","",VLOOKUP(B554,'Fixture List Individual Files'!$B$14:$D$63,3,FALSE))</f>
        <v/>
      </c>
      <c r="F554" s="85" t="str">
        <f t="shared" si="25"/>
        <v/>
      </c>
    </row>
    <row r="555" spans="2:6">
      <c r="B555" s="82"/>
      <c r="C555" s="83" t="str">
        <f>IF(B555="","",VLOOKUP(B555,'Fixture List Individual Files'!$B$14:$D$63,2,FALSE))</f>
        <v/>
      </c>
      <c r="D555" s="84"/>
      <c r="E555" s="85" t="str">
        <f>IF(B555="","",VLOOKUP(B555,'Fixture List Individual Files'!$B$14:$D$63,3,FALSE))</f>
        <v/>
      </c>
      <c r="F555" s="85" t="str">
        <f t="shared" si="25"/>
        <v/>
      </c>
    </row>
    <row r="556" spans="2:6">
      <c r="B556" s="82"/>
      <c r="C556" s="83" t="str">
        <f>IF(B556="","",VLOOKUP(B556,'Fixture List Individual Files'!$B$14:$D$63,2,FALSE))</f>
        <v/>
      </c>
      <c r="D556" s="84"/>
      <c r="E556" s="85" t="str">
        <f>IF(B556="","",VLOOKUP(B556,'Fixture List Individual Files'!$B$14:$D$63,3,FALSE))</f>
        <v/>
      </c>
      <c r="F556" s="85" t="str">
        <f t="shared" si="25"/>
        <v/>
      </c>
    </row>
    <row r="557" spans="2:6">
      <c r="B557" s="82"/>
      <c r="C557" s="83" t="str">
        <f>IF(B557="","",VLOOKUP(B557,'Fixture List Individual Files'!$B$14:$D$63,2,FALSE))</f>
        <v/>
      </c>
      <c r="D557" s="84"/>
      <c r="E557" s="85" t="str">
        <f>IF(B557="","",VLOOKUP(B557,'Fixture List Individual Files'!$B$14:$D$63,3,FALSE))</f>
        <v/>
      </c>
      <c r="F557" s="85" t="str">
        <f t="shared" si="25"/>
        <v/>
      </c>
    </row>
    <row r="558" spans="2:6">
      <c r="B558" s="82"/>
      <c r="C558" s="83" t="str">
        <f>IF(B558="","",VLOOKUP(B558,'Fixture List Individual Files'!$B$14:$D$63,2,FALSE))</f>
        <v/>
      </c>
      <c r="D558" s="84"/>
      <c r="E558" s="85" t="str">
        <f>IF(B558="","",VLOOKUP(B558,'Fixture List Individual Files'!$B$14:$D$63,3,FALSE))</f>
        <v/>
      </c>
      <c r="F558" s="85" t="str">
        <f t="shared" si="25"/>
        <v/>
      </c>
    </row>
    <row r="559" spans="2:6">
      <c r="B559" s="82"/>
      <c r="C559" s="83" t="str">
        <f>IF(B559="","",VLOOKUP(B559,'Fixture List Individual Files'!$B$14:$D$63,2,FALSE))</f>
        <v/>
      </c>
      <c r="D559" s="84"/>
      <c r="E559" s="85" t="str">
        <f>IF(B559="","",VLOOKUP(B559,'Fixture List Individual Files'!$B$14:$D$63,3,FALSE))</f>
        <v/>
      </c>
      <c r="F559" s="85" t="str">
        <f t="shared" si="25"/>
        <v/>
      </c>
    </row>
    <row r="560" spans="2:6">
      <c r="B560" s="82"/>
      <c r="C560" s="83" t="str">
        <f>IF(B560="","",VLOOKUP(B560,'Fixture List Individual Files'!$B$14:$D$63,2,FALSE))</f>
        <v/>
      </c>
      <c r="D560" s="84"/>
      <c r="E560" s="85" t="str">
        <f>IF(B560="","",VLOOKUP(B560,'Fixture List Individual Files'!$B$14:$D$63,3,FALSE))</f>
        <v/>
      </c>
      <c r="F560" s="85" t="str">
        <f t="shared" si="25"/>
        <v/>
      </c>
    </row>
    <row r="561" spans="2:6">
      <c r="B561" s="82"/>
      <c r="C561" s="83" t="str">
        <f>IF(B561="","",VLOOKUP(B561,'Fixture List Individual Files'!$B$14:$D$63,2,FALSE))</f>
        <v/>
      </c>
      <c r="D561" s="84"/>
      <c r="E561" s="85" t="str">
        <f>IF(B561="","",VLOOKUP(B561,'Fixture List Individual Files'!$B$14:$D$63,3,FALSE))</f>
        <v/>
      </c>
      <c r="F561" s="85" t="str">
        <f t="shared" si="25"/>
        <v/>
      </c>
    </row>
    <row r="562" spans="2:6">
      <c r="B562" s="82"/>
      <c r="C562" s="83" t="str">
        <f>IF(B562="","",VLOOKUP(B562,'Fixture List Individual Files'!$B$14:$D$63,2,FALSE))</f>
        <v/>
      </c>
      <c r="D562" s="86"/>
      <c r="E562" s="85" t="str">
        <f>IF(B562="","",VLOOKUP(B562,'Fixture List Individual Files'!$B$14:$D$63,3,FALSE))</f>
        <v/>
      </c>
      <c r="F562" s="85" t="str">
        <f t="shared" si="25"/>
        <v/>
      </c>
    </row>
    <row r="563" spans="2:6">
      <c r="B563" s="82"/>
      <c r="C563" s="83" t="str">
        <f>IF(B563="","",VLOOKUP(B563,'Fixture List Individual Files'!$B$14:$D$63,2,FALSE))</f>
        <v/>
      </c>
      <c r="D563" s="87"/>
      <c r="E563" s="85" t="str">
        <f>IF(B563="","",VLOOKUP(B563,'Fixture List Individual Files'!$B$14:$D$63,3,FALSE))</f>
        <v/>
      </c>
      <c r="F563" s="85" t="str">
        <f t="shared" si="25"/>
        <v/>
      </c>
    </row>
    <row r="564" spans="2:6">
      <c r="B564" s="178"/>
      <c r="C564" s="241" t="s">
        <v>289</v>
      </c>
      <c r="D564" s="242">
        <f>SUM(D528:D563)</f>
        <v>0</v>
      </c>
      <c r="E564" s="242"/>
      <c r="F564" s="242">
        <f>SUM(F528:F563)</f>
        <v>0</v>
      </c>
    </row>
  </sheetData>
  <sheetProtection algorithmName="SHA-512" hashValue="Pab+R09MKM8VgGwvDYNqUoAr0xAoJw3xVOwDzyO//JuMC1xlnpfZR6hs6Mlw9JjVAJfkOtxef2FGWYXjA6eJNw==" saltValue="MVW86u0KTqi6RrJCH0hRZg==" spinCount="100000" sheet="1" formatCells="0" formatRows="0"/>
  <mergeCells count="180">
    <mergeCell ref="T8:T9"/>
    <mergeCell ref="B527:B528"/>
    <mergeCell ref="C527:C528"/>
    <mergeCell ref="D527:D528"/>
    <mergeCell ref="E527:E528"/>
    <mergeCell ref="F527:F528"/>
    <mergeCell ref="J483:J484"/>
    <mergeCell ref="K483:K484"/>
    <mergeCell ref="L483:L484"/>
    <mergeCell ref="M483:M484"/>
    <mergeCell ref="N483:N484"/>
    <mergeCell ref="B523:F523"/>
    <mergeCell ref="B440:B441"/>
    <mergeCell ref="C440:C441"/>
    <mergeCell ref="D440:D441"/>
    <mergeCell ref="E440:E441"/>
    <mergeCell ref="F440:F441"/>
    <mergeCell ref="B397:B398"/>
    <mergeCell ref="C397:C398"/>
    <mergeCell ref="D397:D398"/>
    <mergeCell ref="D311:D312"/>
    <mergeCell ref="E311:E312"/>
    <mergeCell ref="F311:F312"/>
    <mergeCell ref="B351:F351"/>
    <mergeCell ref="P8:P9"/>
    <mergeCell ref="Q8:Q9"/>
    <mergeCell ref="R8:R9"/>
    <mergeCell ref="S8:S9"/>
    <mergeCell ref="M268:M269"/>
    <mergeCell ref="N268:N269"/>
    <mergeCell ref="B308:F308"/>
    <mergeCell ref="B268:B269"/>
    <mergeCell ref="C268:C269"/>
    <mergeCell ref="D268:D269"/>
    <mergeCell ref="E268:E269"/>
    <mergeCell ref="F268:F269"/>
    <mergeCell ref="J308:N308"/>
    <mergeCell ref="B182:B183"/>
    <mergeCell ref="C182:C183"/>
    <mergeCell ref="D182:D183"/>
    <mergeCell ref="E182:E183"/>
    <mergeCell ref="F182:F183"/>
    <mergeCell ref="B222:F222"/>
    <mergeCell ref="J268:J269"/>
    <mergeCell ref="K268:K269"/>
    <mergeCell ref="L268:L269"/>
    <mergeCell ref="J182:J183"/>
    <mergeCell ref="K182:K183"/>
    <mergeCell ref="L182:L183"/>
    <mergeCell ref="M182:M183"/>
    <mergeCell ref="N182:N183"/>
    <mergeCell ref="J179:N179"/>
    <mergeCell ref="J96:J97"/>
    <mergeCell ref="K96:K97"/>
    <mergeCell ref="L96:L97"/>
    <mergeCell ref="M96:M97"/>
    <mergeCell ref="N96:N97"/>
    <mergeCell ref="K138:N138"/>
    <mergeCell ref="J139:J140"/>
    <mergeCell ref="K139:K140"/>
    <mergeCell ref="L139:L140"/>
    <mergeCell ref="M139:M140"/>
    <mergeCell ref="N139:N140"/>
    <mergeCell ref="B139:B140"/>
    <mergeCell ref="C139:C140"/>
    <mergeCell ref="D139:D140"/>
    <mergeCell ref="E139:E140"/>
    <mergeCell ref="F139:F140"/>
    <mergeCell ref="C53:C54"/>
    <mergeCell ref="D53:D54"/>
    <mergeCell ref="E53:E54"/>
    <mergeCell ref="F53:F54"/>
    <mergeCell ref="B96:B97"/>
    <mergeCell ref="C96:C97"/>
    <mergeCell ref="D96:D97"/>
    <mergeCell ref="E96:E97"/>
    <mergeCell ref="F96:F97"/>
    <mergeCell ref="K10:K11"/>
    <mergeCell ref="L10:L11"/>
    <mergeCell ref="M10:M11"/>
    <mergeCell ref="N10:N11"/>
    <mergeCell ref="K53:K54"/>
    <mergeCell ref="L53:L54"/>
    <mergeCell ref="M53:M54"/>
    <mergeCell ref="N53:N54"/>
    <mergeCell ref="B7:F7"/>
    <mergeCell ref="J7:N7"/>
    <mergeCell ref="J53:J54"/>
    <mergeCell ref="J222:N222"/>
    <mergeCell ref="K181:N181"/>
    <mergeCell ref="C9:F9"/>
    <mergeCell ref="B10:B11"/>
    <mergeCell ref="C10:C11"/>
    <mergeCell ref="D10:D11"/>
    <mergeCell ref="E10:E11"/>
    <mergeCell ref="F10:F11"/>
    <mergeCell ref="K9:N9"/>
    <mergeCell ref="C52:F52"/>
    <mergeCell ref="C95:F95"/>
    <mergeCell ref="K52:N52"/>
    <mergeCell ref="K95:N95"/>
    <mergeCell ref="B179:F179"/>
    <mergeCell ref="C138:F138"/>
    <mergeCell ref="C181:F181"/>
    <mergeCell ref="B93:F93"/>
    <mergeCell ref="B50:F50"/>
    <mergeCell ref="J50:N50"/>
    <mergeCell ref="J93:N93"/>
    <mergeCell ref="B136:F136"/>
    <mergeCell ref="J136:N136"/>
    <mergeCell ref="B53:B54"/>
    <mergeCell ref="J10:J11"/>
    <mergeCell ref="B354:B355"/>
    <mergeCell ref="C354:C355"/>
    <mergeCell ref="D354:D355"/>
    <mergeCell ref="E354:E355"/>
    <mergeCell ref="F354:F355"/>
    <mergeCell ref="B311:B312"/>
    <mergeCell ref="C311:C312"/>
    <mergeCell ref="J265:N265"/>
    <mergeCell ref="K224:N224"/>
    <mergeCell ref="C267:F267"/>
    <mergeCell ref="K267:N267"/>
    <mergeCell ref="J225:J226"/>
    <mergeCell ref="K225:K226"/>
    <mergeCell ref="L225:L226"/>
    <mergeCell ref="M225:M226"/>
    <mergeCell ref="N225:N226"/>
    <mergeCell ref="B265:F265"/>
    <mergeCell ref="B225:B226"/>
    <mergeCell ref="C225:C226"/>
    <mergeCell ref="D225:D226"/>
    <mergeCell ref="E225:E226"/>
    <mergeCell ref="F225:F226"/>
    <mergeCell ref="C224:F224"/>
    <mergeCell ref="B483:B484"/>
    <mergeCell ref="C483:C484"/>
    <mergeCell ref="D483:D484"/>
    <mergeCell ref="E483:E484"/>
    <mergeCell ref="F483:F484"/>
    <mergeCell ref="B480:F480"/>
    <mergeCell ref="J480:N480"/>
    <mergeCell ref="C310:F310"/>
    <mergeCell ref="K310:N310"/>
    <mergeCell ref="J311:J312"/>
    <mergeCell ref="K311:K312"/>
    <mergeCell ref="L311:L312"/>
    <mergeCell ref="M311:M312"/>
    <mergeCell ref="N311:N312"/>
    <mergeCell ref="J351:N351"/>
    <mergeCell ref="B394:F394"/>
    <mergeCell ref="C353:F353"/>
    <mergeCell ref="K353:N353"/>
    <mergeCell ref="J354:J355"/>
    <mergeCell ref="K354:K355"/>
    <mergeCell ref="L354:L355"/>
    <mergeCell ref="M354:M355"/>
    <mergeCell ref="N354:N355"/>
    <mergeCell ref="J394:N394"/>
    <mergeCell ref="B437:F437"/>
    <mergeCell ref="J437:N437"/>
    <mergeCell ref="K396:N396"/>
    <mergeCell ref="C439:F439"/>
    <mergeCell ref="J397:J398"/>
    <mergeCell ref="K397:K398"/>
    <mergeCell ref="L397:L398"/>
    <mergeCell ref="M397:M398"/>
    <mergeCell ref="N397:N398"/>
    <mergeCell ref="E397:E398"/>
    <mergeCell ref="F397:F398"/>
    <mergeCell ref="C396:F396"/>
    <mergeCell ref="K439:N439"/>
    <mergeCell ref="C482:F482"/>
    <mergeCell ref="K482:N482"/>
    <mergeCell ref="C525:F525"/>
    <mergeCell ref="J440:J441"/>
    <mergeCell ref="K440:K441"/>
    <mergeCell ref="L440:L441"/>
    <mergeCell ref="M440:M441"/>
    <mergeCell ref="N440:N441"/>
  </mergeCells>
  <conditionalFormatting sqref="C8">
    <cfRule type="containsText" dxfId="49" priority="381" operator="containsText" text="Choose">
      <formula>NOT(ISERROR(SEARCH("Choose",C8)))</formula>
    </cfRule>
  </conditionalFormatting>
  <conditionalFormatting sqref="F8">
    <cfRule type="cellIs" dxfId="48" priority="373" operator="equal">
      <formula>0</formula>
    </cfRule>
  </conditionalFormatting>
  <conditionalFormatting sqref="K8">
    <cfRule type="containsText" dxfId="47" priority="368" operator="containsText" text="Choose">
      <formula>NOT(ISERROR(SEARCH("Choose",K8)))</formula>
    </cfRule>
  </conditionalFormatting>
  <conditionalFormatting sqref="N8">
    <cfRule type="cellIs" dxfId="46" priority="367" operator="equal">
      <formula>0</formula>
    </cfRule>
  </conditionalFormatting>
  <conditionalFormatting sqref="C51">
    <cfRule type="containsText" dxfId="45" priority="46" operator="containsText" text="Choose">
      <formula>NOT(ISERROR(SEARCH("Choose",C51)))</formula>
    </cfRule>
  </conditionalFormatting>
  <conditionalFormatting sqref="F51">
    <cfRule type="cellIs" dxfId="44" priority="45" operator="equal">
      <formula>0</formula>
    </cfRule>
  </conditionalFormatting>
  <conditionalFormatting sqref="K51">
    <cfRule type="containsText" dxfId="43" priority="44" operator="containsText" text="Choose">
      <formula>NOT(ISERROR(SEARCH("Choose",K51)))</formula>
    </cfRule>
  </conditionalFormatting>
  <conditionalFormatting sqref="N51">
    <cfRule type="cellIs" dxfId="42" priority="43" operator="equal">
      <formula>0</formula>
    </cfRule>
  </conditionalFormatting>
  <conditionalFormatting sqref="C94">
    <cfRule type="containsText" dxfId="41" priority="42" operator="containsText" text="Choose">
      <formula>NOT(ISERROR(SEARCH("Choose",C94)))</formula>
    </cfRule>
  </conditionalFormatting>
  <conditionalFormatting sqref="F94">
    <cfRule type="cellIs" dxfId="40" priority="41" operator="equal">
      <formula>0</formula>
    </cfRule>
  </conditionalFormatting>
  <conditionalFormatting sqref="K94">
    <cfRule type="containsText" dxfId="39" priority="40" operator="containsText" text="Choose">
      <formula>NOT(ISERROR(SEARCH("Choose",K94)))</formula>
    </cfRule>
  </conditionalFormatting>
  <conditionalFormatting sqref="N94">
    <cfRule type="cellIs" dxfId="38" priority="39" operator="equal">
      <formula>0</formula>
    </cfRule>
  </conditionalFormatting>
  <conditionalFormatting sqref="C137">
    <cfRule type="containsText" dxfId="37" priority="38" operator="containsText" text="Choose">
      <formula>NOT(ISERROR(SEARCH("Choose",C137)))</formula>
    </cfRule>
  </conditionalFormatting>
  <conditionalFormatting sqref="F137">
    <cfRule type="cellIs" dxfId="36" priority="37" operator="equal">
      <formula>0</formula>
    </cfRule>
  </conditionalFormatting>
  <conditionalFormatting sqref="K137">
    <cfRule type="containsText" dxfId="35" priority="36" operator="containsText" text="Choose">
      <formula>NOT(ISERROR(SEARCH("Choose",K137)))</formula>
    </cfRule>
  </conditionalFormatting>
  <conditionalFormatting sqref="N137">
    <cfRule type="cellIs" dxfId="34" priority="35" operator="equal">
      <formula>0</formula>
    </cfRule>
  </conditionalFormatting>
  <conditionalFormatting sqref="C180">
    <cfRule type="containsText" dxfId="33" priority="34" operator="containsText" text="Choose">
      <formula>NOT(ISERROR(SEARCH("Choose",C180)))</formula>
    </cfRule>
  </conditionalFormatting>
  <conditionalFormatting sqref="F180">
    <cfRule type="cellIs" dxfId="32" priority="33" operator="equal">
      <formula>0</formula>
    </cfRule>
  </conditionalFormatting>
  <conditionalFormatting sqref="K180">
    <cfRule type="containsText" dxfId="31" priority="32" operator="containsText" text="Choose">
      <formula>NOT(ISERROR(SEARCH("Choose",K180)))</formula>
    </cfRule>
  </conditionalFormatting>
  <conditionalFormatting sqref="N180">
    <cfRule type="cellIs" dxfId="30" priority="31" operator="equal">
      <formula>0</formula>
    </cfRule>
  </conditionalFormatting>
  <conditionalFormatting sqref="C223">
    <cfRule type="containsText" dxfId="29" priority="30" operator="containsText" text="Choose">
      <formula>NOT(ISERROR(SEARCH("Choose",C223)))</formula>
    </cfRule>
  </conditionalFormatting>
  <conditionalFormatting sqref="F223">
    <cfRule type="cellIs" dxfId="28" priority="29" operator="equal">
      <formula>0</formula>
    </cfRule>
  </conditionalFormatting>
  <conditionalFormatting sqref="K223">
    <cfRule type="containsText" dxfId="27" priority="28" operator="containsText" text="Choose">
      <formula>NOT(ISERROR(SEARCH("Choose",K223)))</formula>
    </cfRule>
  </conditionalFormatting>
  <conditionalFormatting sqref="N223">
    <cfRule type="cellIs" dxfId="26" priority="27" operator="equal">
      <formula>0</formula>
    </cfRule>
  </conditionalFormatting>
  <conditionalFormatting sqref="C266">
    <cfRule type="containsText" dxfId="25" priority="26" operator="containsText" text="Choose">
      <formula>NOT(ISERROR(SEARCH("Choose",C266)))</formula>
    </cfRule>
  </conditionalFormatting>
  <conditionalFormatting sqref="F266">
    <cfRule type="cellIs" dxfId="24" priority="25" operator="equal">
      <formula>0</formula>
    </cfRule>
  </conditionalFormatting>
  <conditionalFormatting sqref="K266">
    <cfRule type="containsText" dxfId="23" priority="24" operator="containsText" text="Choose">
      <formula>NOT(ISERROR(SEARCH("Choose",K266)))</formula>
    </cfRule>
  </conditionalFormatting>
  <conditionalFormatting sqref="N266">
    <cfRule type="cellIs" dxfId="22" priority="23" operator="equal">
      <formula>0</formula>
    </cfRule>
  </conditionalFormatting>
  <conditionalFormatting sqref="C309">
    <cfRule type="containsText" dxfId="21" priority="22" operator="containsText" text="Choose">
      <formula>NOT(ISERROR(SEARCH("Choose",C309)))</formula>
    </cfRule>
  </conditionalFormatting>
  <conditionalFormatting sqref="F309">
    <cfRule type="cellIs" dxfId="20" priority="21" operator="equal">
      <formula>0</formula>
    </cfRule>
  </conditionalFormatting>
  <conditionalFormatting sqref="K309">
    <cfRule type="containsText" dxfId="19" priority="20" operator="containsText" text="Choose">
      <formula>NOT(ISERROR(SEARCH("Choose",K309)))</formula>
    </cfRule>
  </conditionalFormatting>
  <conditionalFormatting sqref="N309">
    <cfRule type="cellIs" dxfId="18" priority="19" operator="equal">
      <formula>0</formula>
    </cfRule>
  </conditionalFormatting>
  <conditionalFormatting sqref="C352">
    <cfRule type="containsText" dxfId="17" priority="18" operator="containsText" text="Choose">
      <formula>NOT(ISERROR(SEARCH("Choose",C352)))</formula>
    </cfRule>
  </conditionalFormatting>
  <conditionalFormatting sqref="F352">
    <cfRule type="cellIs" dxfId="16" priority="17" operator="equal">
      <formula>0</formula>
    </cfRule>
  </conditionalFormatting>
  <conditionalFormatting sqref="K352">
    <cfRule type="containsText" dxfId="15" priority="16" operator="containsText" text="Choose">
      <formula>NOT(ISERROR(SEARCH("Choose",K352)))</formula>
    </cfRule>
  </conditionalFormatting>
  <conditionalFormatting sqref="N352">
    <cfRule type="cellIs" dxfId="14" priority="15" operator="equal">
      <formula>0</formula>
    </cfRule>
  </conditionalFormatting>
  <conditionalFormatting sqref="C395">
    <cfRule type="containsText" dxfId="13" priority="14" operator="containsText" text="Choose">
      <formula>NOT(ISERROR(SEARCH("Choose",C395)))</formula>
    </cfRule>
  </conditionalFormatting>
  <conditionalFormatting sqref="F395">
    <cfRule type="cellIs" dxfId="12" priority="13" operator="equal">
      <formula>0</formula>
    </cfRule>
  </conditionalFormatting>
  <conditionalFormatting sqref="K395">
    <cfRule type="containsText" dxfId="11" priority="12" operator="containsText" text="Choose">
      <formula>NOT(ISERROR(SEARCH("Choose",K395)))</formula>
    </cfRule>
  </conditionalFormatting>
  <conditionalFormatting sqref="N395">
    <cfRule type="cellIs" dxfId="10" priority="11" operator="equal">
      <formula>0</formula>
    </cfRule>
  </conditionalFormatting>
  <conditionalFormatting sqref="C438">
    <cfRule type="containsText" dxfId="9" priority="10" operator="containsText" text="Choose">
      <formula>NOT(ISERROR(SEARCH("Choose",C438)))</formula>
    </cfRule>
  </conditionalFormatting>
  <conditionalFormatting sqref="F438">
    <cfRule type="cellIs" dxfId="8" priority="9" operator="equal">
      <formula>0</formula>
    </cfRule>
  </conditionalFormatting>
  <conditionalFormatting sqref="K438">
    <cfRule type="containsText" dxfId="7" priority="8" operator="containsText" text="Choose">
      <formula>NOT(ISERROR(SEARCH("Choose",K438)))</formula>
    </cfRule>
  </conditionalFormatting>
  <conditionalFormatting sqref="N438">
    <cfRule type="cellIs" dxfId="6" priority="7" operator="equal">
      <formula>0</formula>
    </cfRule>
  </conditionalFormatting>
  <conditionalFormatting sqref="C481">
    <cfRule type="containsText" dxfId="5" priority="6" operator="containsText" text="Choose">
      <formula>NOT(ISERROR(SEARCH("Choose",C481)))</formula>
    </cfRule>
  </conditionalFormatting>
  <conditionalFormatting sqref="F481">
    <cfRule type="cellIs" dxfId="4" priority="5" operator="equal">
      <formula>0</formula>
    </cfRule>
  </conditionalFormatting>
  <conditionalFormatting sqref="K481">
    <cfRule type="containsText" dxfId="3" priority="4" operator="containsText" text="Choose">
      <formula>NOT(ISERROR(SEARCH("Choose",K481)))</formula>
    </cfRule>
  </conditionalFormatting>
  <conditionalFormatting sqref="N481">
    <cfRule type="cellIs" dxfId="2" priority="3" operator="equal">
      <formula>0</formula>
    </cfRule>
  </conditionalFormatting>
  <conditionalFormatting sqref="C524">
    <cfRule type="containsText" dxfId="1" priority="2" operator="containsText" text="Choose">
      <formula>NOT(ISERROR(SEARCH("Choose",C524)))</formula>
    </cfRule>
  </conditionalFormatting>
  <conditionalFormatting sqref="F524">
    <cfRule type="cellIs" dxfId="0" priority="1" operator="equal">
      <formula>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720209A-59A0-4C2C-A183-1E2756260C92}">
          <x14:formula1>
            <xm:f>'Fixture List Individual Files'!$B$14:$B$63</xm:f>
          </x14:formula1>
          <xm:sqref>B12:B47 B529:B563 J485:J520 B485:B520 J442:J477 B442:B477 J399:J434 B399:B434 J356:J391 B356:B391 J313:J348 B313:B348 J270:J305 B270:B305 J227:J262 B227:B262 J184:J219 B184:B219 J141:J176 B141:B176 J98:J133 B98:B133 J55:J90 B55:B90 J12:J47</xm:sqref>
        </x14:dataValidation>
        <x14:dataValidation type="list" allowBlank="1" showInputMessage="1" showErrorMessage="1" xr:uid="{4C74AB93-1021-4A14-A0FD-3D3D329E3804}">
          <x14:formula1>
            <xm:f>Admin_Lists!$A$9:$A$41</xm:f>
          </x14:formula1>
          <xm:sqref>C8 K51 C51 C438 K8 C94 C180 K137 C137 K94 K180 K266 C266 K223 C223 C309 C395 K352 C352 K309 K395 K481 C481 K438 C524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F9446-8C21-41A5-A7E1-8B0CFC164D19}">
  <sheetPr codeName="Sheet9">
    <tabColor rgb="FF00B0F0"/>
  </sheetPr>
  <dimension ref="A1:S51"/>
  <sheetViews>
    <sheetView workbookViewId="0">
      <selection activeCell="N17" sqref="N17"/>
    </sheetView>
  </sheetViews>
  <sheetFormatPr defaultRowHeight="14.45"/>
  <sheetData>
    <row r="1" spans="1:19" ht="16.899999999999999">
      <c r="A1" s="137" t="s">
        <v>291</v>
      </c>
      <c r="B1" s="89"/>
      <c r="C1" s="89"/>
      <c r="D1" s="89"/>
      <c r="E1" s="89"/>
      <c r="F1" s="89"/>
      <c r="G1" s="89"/>
      <c r="H1" s="89"/>
      <c r="I1" s="89"/>
      <c r="J1" s="89"/>
      <c r="K1" s="89"/>
      <c r="L1" s="89"/>
      <c r="M1" s="89"/>
      <c r="N1" s="89"/>
      <c r="O1" s="89"/>
      <c r="P1" s="89"/>
      <c r="Q1" s="89"/>
      <c r="R1" s="89"/>
      <c r="S1" s="89"/>
    </row>
    <row r="2" spans="1:19" ht="16.899999999999999">
      <c r="A2" s="137"/>
      <c r="B2" s="89"/>
      <c r="C2" s="89"/>
      <c r="D2" s="89"/>
      <c r="E2" s="89"/>
      <c r="F2" s="89"/>
      <c r="G2" s="89"/>
      <c r="H2" s="89"/>
      <c r="I2" s="89"/>
      <c r="J2" s="89"/>
      <c r="K2" s="89"/>
      <c r="L2" s="89"/>
      <c r="M2" s="89"/>
      <c r="N2" s="89"/>
      <c r="O2" s="89"/>
      <c r="P2" s="89"/>
      <c r="Q2" s="89"/>
      <c r="R2" s="89"/>
      <c r="S2" s="89"/>
    </row>
    <row r="3" spans="1:19" ht="16.899999999999999">
      <c r="A3" s="138" t="s">
        <v>292</v>
      </c>
      <c r="B3" s="89"/>
      <c r="C3" s="89"/>
      <c r="D3" s="89"/>
      <c r="E3" s="89"/>
      <c r="F3" s="89"/>
      <c r="G3" s="89"/>
      <c r="H3" s="89"/>
      <c r="I3" s="89"/>
      <c r="J3" s="89"/>
      <c r="K3" s="89"/>
      <c r="L3" s="89"/>
      <c r="M3" s="89"/>
      <c r="N3" s="89"/>
      <c r="O3" s="89"/>
      <c r="P3" s="89"/>
      <c r="Q3" s="89"/>
      <c r="R3" s="89"/>
      <c r="S3" s="89"/>
    </row>
    <row r="4" spans="1:19" ht="16.899999999999999">
      <c r="A4" s="139" t="s">
        <v>293</v>
      </c>
      <c r="B4" s="89"/>
      <c r="C4" s="89"/>
      <c r="D4" s="89"/>
      <c r="E4" s="89"/>
      <c r="F4" s="89"/>
      <c r="G4" s="89"/>
      <c r="H4" s="89"/>
      <c r="I4" s="89"/>
      <c r="J4" s="89"/>
      <c r="K4" s="89"/>
      <c r="L4" s="89"/>
      <c r="M4" s="89"/>
      <c r="N4" s="89"/>
      <c r="O4" s="89"/>
      <c r="P4" s="89"/>
      <c r="Q4" s="89"/>
      <c r="R4" s="89"/>
      <c r="S4" s="89"/>
    </row>
    <row r="5" spans="1:19" ht="16.899999999999999">
      <c r="A5" s="139" t="s">
        <v>294</v>
      </c>
      <c r="B5" s="89"/>
      <c r="C5" s="89"/>
      <c r="D5" s="89"/>
      <c r="E5" s="89"/>
      <c r="F5" s="89"/>
      <c r="G5" s="89"/>
      <c r="H5" s="89"/>
      <c r="I5" s="89"/>
      <c r="J5" s="89"/>
      <c r="K5" s="89"/>
      <c r="L5" s="89"/>
      <c r="M5" s="89"/>
      <c r="N5" s="89"/>
      <c r="O5" s="89"/>
      <c r="P5" s="89"/>
      <c r="Q5" s="89"/>
      <c r="R5" s="89"/>
      <c r="S5" s="89"/>
    </row>
    <row r="6" spans="1:19" ht="16.899999999999999">
      <c r="A6" s="139" t="s">
        <v>295</v>
      </c>
      <c r="B6" s="89"/>
      <c r="C6" s="89"/>
      <c r="D6" s="89"/>
      <c r="E6" s="89"/>
      <c r="F6" s="89"/>
      <c r="G6" s="89"/>
      <c r="H6" s="89"/>
      <c r="I6" s="89"/>
      <c r="J6" s="89"/>
      <c r="K6" s="89"/>
      <c r="L6" s="89"/>
      <c r="M6" s="89"/>
      <c r="N6" s="89"/>
      <c r="O6" s="89"/>
      <c r="P6" s="89"/>
      <c r="Q6" s="89"/>
      <c r="R6" s="89"/>
      <c r="S6" s="89"/>
    </row>
    <row r="7" spans="1:19" ht="16.899999999999999">
      <c r="A7" s="139" t="s">
        <v>296</v>
      </c>
      <c r="B7" s="89"/>
      <c r="C7" s="89"/>
      <c r="D7" s="89"/>
      <c r="E7" s="89"/>
      <c r="F7" s="89"/>
      <c r="G7" s="89"/>
      <c r="H7" s="89"/>
      <c r="I7" s="89"/>
      <c r="J7" s="89"/>
      <c r="K7" s="89"/>
      <c r="L7" s="89"/>
      <c r="M7" s="89"/>
      <c r="N7" s="89"/>
      <c r="O7" s="89"/>
      <c r="P7" s="89"/>
      <c r="Q7" s="89"/>
      <c r="R7" s="89"/>
      <c r="S7" s="89"/>
    </row>
    <row r="8" spans="1:19" ht="16.899999999999999">
      <c r="A8" s="139"/>
      <c r="B8" s="89"/>
      <c r="C8" s="89"/>
      <c r="D8" s="89"/>
      <c r="E8" s="89"/>
      <c r="F8" s="89"/>
      <c r="G8" s="89"/>
      <c r="H8" s="89"/>
      <c r="I8" s="89"/>
      <c r="J8" s="89"/>
      <c r="K8" s="89"/>
      <c r="L8" s="89"/>
      <c r="M8" s="89"/>
      <c r="N8" s="89"/>
      <c r="O8" s="89"/>
      <c r="P8" s="89"/>
      <c r="Q8" s="89"/>
      <c r="R8" s="89"/>
      <c r="S8" s="89"/>
    </row>
    <row r="9" spans="1:19" ht="16.899999999999999">
      <c r="A9" s="139"/>
      <c r="B9" s="89"/>
      <c r="C9" s="89"/>
      <c r="D9" s="89"/>
      <c r="E9" s="89"/>
      <c r="F9" s="89"/>
      <c r="G9" s="89"/>
      <c r="H9" s="89"/>
      <c r="I9" s="89"/>
      <c r="J9" s="89"/>
      <c r="K9" s="89"/>
      <c r="L9" s="89"/>
      <c r="M9" s="89"/>
      <c r="N9" s="89"/>
      <c r="O9" s="89"/>
      <c r="P9" s="89"/>
      <c r="Q9" s="89"/>
      <c r="R9" s="89"/>
      <c r="S9" s="89"/>
    </row>
    <row r="10" spans="1:19" ht="16.899999999999999">
      <c r="A10" s="89"/>
      <c r="B10" s="89"/>
      <c r="C10" s="89"/>
      <c r="D10" s="89"/>
      <c r="E10" s="89"/>
      <c r="F10" s="89"/>
      <c r="G10" s="89"/>
      <c r="H10" s="89"/>
      <c r="I10" s="89"/>
      <c r="J10" s="89"/>
      <c r="K10" s="89"/>
      <c r="L10" s="89"/>
      <c r="M10" s="89"/>
      <c r="N10" s="89"/>
      <c r="O10" s="89"/>
      <c r="P10" s="89"/>
      <c r="Q10" s="89"/>
      <c r="R10" s="89"/>
      <c r="S10" s="89"/>
    </row>
    <row r="11" spans="1:19" ht="16.899999999999999">
      <c r="A11" s="138" t="s">
        <v>297</v>
      </c>
      <c r="B11" s="89"/>
      <c r="C11" s="89"/>
      <c r="D11" s="89"/>
      <c r="E11" s="89"/>
      <c r="F11" s="89"/>
      <c r="G11" s="89"/>
      <c r="H11" s="89"/>
      <c r="I11" s="89"/>
      <c r="J11" s="89"/>
      <c r="K11" s="140" t="s">
        <v>298</v>
      </c>
      <c r="L11" s="89"/>
      <c r="M11" s="89"/>
      <c r="N11" s="89"/>
      <c r="O11" s="89"/>
      <c r="P11" s="89"/>
      <c r="Q11" s="89"/>
      <c r="R11" s="89"/>
      <c r="S11" s="89"/>
    </row>
    <row r="12" spans="1:19" ht="16.899999999999999">
      <c r="A12" s="139" t="s">
        <v>299</v>
      </c>
      <c r="B12" s="89"/>
      <c r="C12" s="89"/>
      <c r="D12" s="89"/>
      <c r="E12" s="89"/>
      <c r="F12" s="89"/>
      <c r="G12" s="89"/>
      <c r="H12" s="89"/>
      <c r="I12" s="89"/>
      <c r="J12" s="89"/>
      <c r="K12" s="89"/>
      <c r="L12" s="89"/>
      <c r="M12" s="89"/>
      <c r="N12" s="89"/>
      <c r="O12" s="89"/>
      <c r="P12" s="89"/>
      <c r="Q12" s="89"/>
      <c r="R12" s="89"/>
      <c r="S12" s="89"/>
    </row>
    <row r="13" spans="1:19" ht="16.899999999999999">
      <c r="A13" s="139" t="s">
        <v>300</v>
      </c>
      <c r="B13" s="89"/>
      <c r="C13" s="89"/>
      <c r="D13" s="89"/>
      <c r="E13" s="89"/>
      <c r="F13" s="89"/>
      <c r="G13" s="89"/>
      <c r="H13" s="89"/>
      <c r="I13" s="89"/>
      <c r="J13" s="89"/>
      <c r="K13" s="89"/>
      <c r="L13" s="89"/>
      <c r="M13" s="89"/>
      <c r="N13" s="89"/>
      <c r="O13" s="89"/>
      <c r="P13" s="89"/>
      <c r="Q13" s="89"/>
      <c r="R13" s="89"/>
      <c r="S13" s="89"/>
    </row>
    <row r="14" spans="1:19" ht="16.899999999999999">
      <c r="A14" s="139" t="s">
        <v>301</v>
      </c>
      <c r="B14" s="89"/>
      <c r="C14" s="89"/>
      <c r="D14" s="89"/>
      <c r="E14" s="89"/>
      <c r="F14" s="89"/>
      <c r="G14" s="89"/>
      <c r="H14" s="89"/>
      <c r="I14" s="89"/>
      <c r="J14" s="89"/>
      <c r="K14" s="89"/>
      <c r="L14" s="89"/>
      <c r="M14" s="89"/>
      <c r="N14" s="89"/>
      <c r="O14" s="89"/>
      <c r="P14" s="89"/>
      <c r="Q14" s="89"/>
      <c r="R14" s="89"/>
      <c r="S14" s="89"/>
    </row>
    <row r="15" spans="1:19" ht="16.899999999999999">
      <c r="A15" s="139" t="s">
        <v>302</v>
      </c>
      <c r="B15" s="89"/>
      <c r="C15" s="89"/>
      <c r="D15" s="89"/>
      <c r="E15" s="89"/>
      <c r="F15" s="89"/>
      <c r="G15" s="89"/>
      <c r="H15" s="89"/>
      <c r="I15" s="89"/>
      <c r="J15" s="89"/>
      <c r="K15" s="89"/>
      <c r="L15" s="89"/>
      <c r="M15" s="89"/>
      <c r="N15" s="89"/>
      <c r="O15" s="89"/>
      <c r="P15" s="89"/>
      <c r="Q15" s="89"/>
      <c r="R15" s="89"/>
      <c r="S15" s="89"/>
    </row>
    <row r="16" spans="1:19" ht="16.899999999999999">
      <c r="A16" s="139" t="s">
        <v>303</v>
      </c>
      <c r="B16" s="89"/>
      <c r="C16" s="89"/>
      <c r="D16" s="89"/>
      <c r="E16" s="89"/>
      <c r="F16" s="89"/>
      <c r="G16" s="89"/>
      <c r="H16" s="89"/>
      <c r="I16" s="89"/>
      <c r="J16" s="89"/>
      <c r="K16" s="89"/>
      <c r="L16" s="89"/>
      <c r="M16" s="89"/>
      <c r="N16" s="89"/>
      <c r="O16" s="89"/>
      <c r="P16" s="89"/>
      <c r="Q16" s="89"/>
      <c r="R16" s="89"/>
      <c r="S16" s="89"/>
    </row>
    <row r="17" spans="1:19" ht="16.899999999999999">
      <c r="A17" s="139" t="s">
        <v>304</v>
      </c>
      <c r="B17" s="89"/>
      <c r="C17" s="89"/>
      <c r="D17" s="89"/>
      <c r="E17" s="89"/>
      <c r="F17" s="89"/>
      <c r="G17" s="89"/>
      <c r="H17" s="89"/>
      <c r="I17" s="89"/>
      <c r="J17" s="89"/>
      <c r="K17" s="89"/>
      <c r="L17" s="89"/>
      <c r="M17" s="89"/>
      <c r="N17" s="89"/>
      <c r="O17" s="89"/>
      <c r="P17" s="89"/>
      <c r="Q17" s="89"/>
      <c r="R17" s="89"/>
      <c r="S17" s="89"/>
    </row>
    <row r="18" spans="1:19" ht="16.899999999999999">
      <c r="A18" s="89"/>
      <c r="B18" s="89"/>
      <c r="C18" s="89"/>
      <c r="D18" s="89"/>
      <c r="E18" s="89"/>
      <c r="F18" s="89"/>
      <c r="G18" s="89"/>
      <c r="H18" s="89"/>
      <c r="I18" s="89"/>
      <c r="J18" s="89"/>
      <c r="K18" s="89"/>
      <c r="L18" s="89"/>
      <c r="M18" s="89"/>
      <c r="N18" s="89"/>
      <c r="O18" s="89"/>
      <c r="P18" s="89"/>
      <c r="Q18" s="89"/>
      <c r="R18" s="89"/>
      <c r="S18" s="89"/>
    </row>
    <row r="19" spans="1:19" ht="16.899999999999999">
      <c r="A19" s="138" t="s">
        <v>305</v>
      </c>
      <c r="B19" s="89"/>
      <c r="C19" s="89"/>
      <c r="D19" s="89"/>
      <c r="E19" s="89"/>
      <c r="F19" s="89"/>
      <c r="G19" s="89"/>
      <c r="H19" s="89"/>
      <c r="I19" s="89"/>
      <c r="J19" s="89"/>
      <c r="K19" s="89"/>
      <c r="L19" s="89"/>
      <c r="M19" s="89"/>
      <c r="N19" s="89"/>
      <c r="O19" s="89"/>
      <c r="P19" s="89"/>
      <c r="Q19" s="89"/>
      <c r="R19" s="89"/>
      <c r="S19" s="89"/>
    </row>
    <row r="20" spans="1:19" ht="16.899999999999999">
      <c r="A20" s="139" t="s">
        <v>306</v>
      </c>
      <c r="B20" s="89"/>
      <c r="C20" s="89"/>
      <c r="D20" s="89"/>
      <c r="E20" s="89"/>
      <c r="F20" s="89"/>
      <c r="G20" s="89"/>
      <c r="H20" s="89"/>
      <c r="I20" s="89"/>
      <c r="J20" s="89"/>
      <c r="K20" s="89"/>
      <c r="L20" s="89"/>
      <c r="M20" s="89"/>
      <c r="N20" s="89"/>
      <c r="O20" s="89"/>
      <c r="P20" s="89"/>
      <c r="Q20" s="89"/>
      <c r="R20" s="89"/>
      <c r="S20" s="89"/>
    </row>
    <row r="21" spans="1:19" ht="16.899999999999999">
      <c r="A21" s="89"/>
      <c r="B21" s="89"/>
      <c r="C21" s="89"/>
      <c r="D21" s="89"/>
      <c r="E21" s="89"/>
      <c r="F21" s="89"/>
      <c r="G21" s="89"/>
      <c r="H21" s="89"/>
      <c r="I21" s="89"/>
      <c r="J21" s="89"/>
      <c r="K21" s="89"/>
      <c r="L21" s="89"/>
      <c r="M21" s="89"/>
      <c r="N21" s="89"/>
      <c r="O21" s="89"/>
      <c r="P21" s="89"/>
      <c r="Q21" s="89"/>
      <c r="R21" s="89"/>
      <c r="S21" s="89"/>
    </row>
    <row r="22" spans="1:19" ht="16.899999999999999">
      <c r="A22" s="89"/>
      <c r="B22" s="89"/>
      <c r="C22" s="89"/>
      <c r="D22" s="89"/>
      <c r="E22" s="89"/>
      <c r="F22" s="89"/>
      <c r="G22" s="89"/>
      <c r="H22" s="89"/>
      <c r="I22" s="89"/>
      <c r="J22" s="89"/>
      <c r="K22" s="89"/>
      <c r="L22" s="89"/>
      <c r="M22" s="89"/>
      <c r="N22" s="89"/>
      <c r="O22" s="89"/>
      <c r="P22" s="89"/>
      <c r="Q22" s="89"/>
      <c r="R22" s="89"/>
      <c r="S22" s="89"/>
    </row>
    <row r="23" spans="1:19" ht="16.899999999999999">
      <c r="A23" s="89"/>
      <c r="B23" s="89"/>
      <c r="C23" s="89"/>
      <c r="D23" s="89"/>
      <c r="E23" s="89"/>
      <c r="F23" s="89"/>
      <c r="G23" s="89"/>
      <c r="H23" s="89"/>
      <c r="I23" s="89"/>
      <c r="J23" s="89"/>
      <c r="K23" s="89"/>
      <c r="L23" s="89"/>
      <c r="M23" s="89"/>
      <c r="N23" s="89"/>
      <c r="O23" s="89"/>
      <c r="P23" s="89"/>
      <c r="Q23" s="89"/>
      <c r="R23" s="89"/>
      <c r="S23" s="89"/>
    </row>
    <row r="24" spans="1:19" ht="16.899999999999999">
      <c r="A24" s="89"/>
      <c r="B24" s="89"/>
      <c r="C24" s="89"/>
      <c r="D24" s="89"/>
      <c r="E24" s="89"/>
      <c r="F24" s="89"/>
      <c r="G24" s="89"/>
      <c r="H24" s="89"/>
      <c r="I24" s="89"/>
      <c r="J24" s="89"/>
      <c r="K24" s="89"/>
      <c r="L24" s="89"/>
      <c r="M24" s="89"/>
      <c r="N24" s="89"/>
      <c r="O24" s="89"/>
      <c r="P24" s="89"/>
      <c r="Q24" s="89"/>
      <c r="R24" s="89"/>
      <c r="S24" s="89"/>
    </row>
    <row r="25" spans="1:19" ht="16.899999999999999">
      <c r="A25" s="89"/>
      <c r="B25" s="89"/>
      <c r="C25" s="89"/>
      <c r="D25" s="89"/>
      <c r="E25" s="89"/>
      <c r="F25" s="89"/>
      <c r="G25" s="89"/>
      <c r="H25" s="89"/>
      <c r="I25" s="89"/>
      <c r="J25" s="89"/>
      <c r="K25" s="89"/>
      <c r="L25" s="89"/>
      <c r="M25" s="89"/>
      <c r="N25" s="89"/>
      <c r="O25" s="89"/>
      <c r="P25" s="89"/>
      <c r="Q25" s="89"/>
      <c r="R25" s="89"/>
      <c r="S25" s="89"/>
    </row>
    <row r="26" spans="1:19" ht="16.899999999999999">
      <c r="A26" s="139" t="s">
        <v>307</v>
      </c>
      <c r="B26" s="89"/>
      <c r="C26" s="89"/>
      <c r="D26" s="89"/>
      <c r="E26" s="89"/>
      <c r="F26" s="89"/>
      <c r="G26" s="89"/>
      <c r="H26" s="89"/>
      <c r="I26" s="89"/>
      <c r="J26" s="89"/>
      <c r="K26" s="140" t="s">
        <v>308</v>
      </c>
      <c r="L26" s="89"/>
      <c r="M26" s="89"/>
      <c r="N26" s="89"/>
      <c r="O26" s="89"/>
      <c r="P26" s="89"/>
      <c r="Q26" s="89"/>
      <c r="R26" s="89"/>
      <c r="S26" s="89"/>
    </row>
    <row r="27" spans="1:19" ht="16.899999999999999">
      <c r="A27" s="139" t="s">
        <v>309</v>
      </c>
      <c r="B27" s="89"/>
      <c r="C27" s="89"/>
      <c r="D27" s="89"/>
      <c r="E27" s="89"/>
      <c r="F27" s="89"/>
      <c r="G27" s="89"/>
      <c r="H27" s="89"/>
      <c r="I27" s="89"/>
      <c r="J27" s="89"/>
      <c r="K27" s="89"/>
      <c r="L27" s="89"/>
      <c r="M27" s="89"/>
      <c r="N27" s="89"/>
      <c r="O27" s="89"/>
      <c r="P27" s="89"/>
      <c r="Q27" s="89"/>
      <c r="R27" s="89"/>
      <c r="S27" s="89"/>
    </row>
    <row r="28" spans="1:19" ht="16.899999999999999">
      <c r="A28" s="89"/>
      <c r="B28" s="89"/>
      <c r="C28" s="89"/>
      <c r="D28" s="89"/>
      <c r="E28" s="89"/>
      <c r="F28" s="89"/>
      <c r="G28" s="89"/>
      <c r="H28" s="89"/>
      <c r="I28" s="89"/>
      <c r="J28" s="89"/>
      <c r="K28" s="89"/>
      <c r="L28" s="89"/>
      <c r="M28" s="89"/>
      <c r="N28" s="89"/>
      <c r="O28" s="89"/>
      <c r="P28" s="89"/>
      <c r="Q28" s="89"/>
      <c r="R28" s="89"/>
      <c r="S28" s="89"/>
    </row>
    <row r="29" spans="1:19" ht="16.899999999999999">
      <c r="A29" s="89"/>
      <c r="B29" s="89"/>
      <c r="C29" s="89"/>
      <c r="D29" s="89"/>
      <c r="E29" s="89"/>
      <c r="F29" s="89"/>
      <c r="G29" s="89"/>
      <c r="H29" s="89"/>
      <c r="I29" s="89"/>
      <c r="J29" s="89"/>
      <c r="K29" s="89"/>
      <c r="L29" s="89"/>
      <c r="M29" s="89"/>
      <c r="N29" s="89"/>
      <c r="O29" s="89"/>
      <c r="P29" s="89"/>
      <c r="Q29" s="89"/>
      <c r="R29" s="89"/>
      <c r="S29" s="89"/>
    </row>
    <row r="30" spans="1:19" ht="16.899999999999999">
      <c r="A30" s="89"/>
      <c r="B30" s="89"/>
      <c r="C30" s="89"/>
      <c r="D30" s="89"/>
      <c r="E30" s="89"/>
      <c r="F30" s="89"/>
      <c r="G30" s="89"/>
      <c r="H30" s="89"/>
      <c r="I30" s="89"/>
      <c r="J30" s="89"/>
      <c r="K30" s="89"/>
      <c r="L30" s="89"/>
      <c r="M30" s="89"/>
      <c r="N30" s="89"/>
      <c r="O30" s="89"/>
      <c r="P30" s="89"/>
      <c r="Q30" s="89"/>
      <c r="R30" s="89"/>
      <c r="S30" s="89"/>
    </row>
    <row r="31" spans="1:19" ht="16.899999999999999">
      <c r="A31" s="89"/>
      <c r="B31" s="89"/>
      <c r="C31" s="89"/>
      <c r="D31" s="89"/>
      <c r="E31" s="89"/>
      <c r="F31" s="89"/>
      <c r="G31" s="89"/>
      <c r="H31" s="89"/>
      <c r="I31" s="89"/>
      <c r="J31" s="89"/>
      <c r="K31" s="89"/>
      <c r="L31" s="89"/>
      <c r="M31" s="89"/>
      <c r="N31" s="89"/>
      <c r="O31" s="89"/>
      <c r="P31" s="89"/>
      <c r="Q31" s="89"/>
      <c r="R31" s="89"/>
      <c r="S31" s="89"/>
    </row>
    <row r="32" spans="1:19" ht="16.899999999999999">
      <c r="A32" s="89"/>
      <c r="B32" s="89"/>
      <c r="C32" s="89"/>
      <c r="D32" s="89"/>
      <c r="E32" s="89"/>
      <c r="F32" s="89"/>
      <c r="G32" s="89"/>
      <c r="H32" s="89"/>
      <c r="I32" s="89"/>
      <c r="J32" s="89"/>
      <c r="K32" s="89"/>
      <c r="L32" s="89"/>
      <c r="M32" s="89"/>
      <c r="N32" s="89"/>
      <c r="O32" s="89"/>
      <c r="P32" s="89"/>
      <c r="Q32" s="89"/>
      <c r="R32" s="89"/>
      <c r="S32" s="89"/>
    </row>
    <row r="33" spans="1:19" ht="16.899999999999999">
      <c r="A33" s="89"/>
      <c r="B33" s="89"/>
      <c r="C33" s="89"/>
      <c r="D33" s="89"/>
      <c r="E33" s="89"/>
      <c r="F33" s="89"/>
      <c r="G33" s="89"/>
      <c r="H33" s="89"/>
      <c r="I33" s="89"/>
      <c r="J33" s="89"/>
      <c r="K33" s="89"/>
      <c r="L33" s="89"/>
      <c r="M33" s="89"/>
      <c r="N33" s="89"/>
      <c r="O33" s="89"/>
      <c r="P33" s="89"/>
      <c r="Q33" s="89"/>
      <c r="R33" s="89"/>
      <c r="S33" s="89"/>
    </row>
    <row r="34" spans="1:19" ht="16.899999999999999">
      <c r="A34" s="89"/>
      <c r="B34" s="89"/>
      <c r="C34" s="89"/>
      <c r="D34" s="89"/>
      <c r="E34" s="89"/>
      <c r="F34" s="89"/>
      <c r="G34" s="89"/>
      <c r="H34" s="89"/>
      <c r="I34" s="89"/>
      <c r="J34" s="89"/>
      <c r="K34" s="89"/>
      <c r="L34" s="89"/>
      <c r="M34" s="89"/>
      <c r="N34" s="89"/>
      <c r="O34" s="89"/>
      <c r="P34" s="89"/>
      <c r="Q34" s="89"/>
      <c r="R34" s="89"/>
      <c r="S34" s="89"/>
    </row>
    <row r="35" spans="1:19" ht="16.899999999999999">
      <c r="A35" s="89"/>
      <c r="B35" s="89"/>
      <c r="C35" s="89"/>
      <c r="D35" s="89"/>
      <c r="E35" s="89"/>
      <c r="F35" s="89"/>
      <c r="G35" s="89"/>
      <c r="H35" s="89"/>
      <c r="I35" s="89"/>
      <c r="J35" s="89"/>
      <c r="K35" s="89"/>
      <c r="L35" s="89"/>
      <c r="M35" s="89"/>
      <c r="N35" s="89"/>
      <c r="O35" s="89"/>
      <c r="P35" s="89"/>
      <c r="Q35" s="89"/>
      <c r="R35" s="89"/>
      <c r="S35" s="89"/>
    </row>
    <row r="36" spans="1:19" ht="16.899999999999999">
      <c r="A36" s="89"/>
      <c r="B36" s="89"/>
      <c r="C36" s="89"/>
      <c r="D36" s="89"/>
      <c r="E36" s="89"/>
      <c r="F36" s="89"/>
      <c r="G36" s="89"/>
      <c r="H36" s="89"/>
      <c r="I36" s="89"/>
      <c r="J36" s="89"/>
      <c r="K36" s="89"/>
      <c r="L36" s="89"/>
      <c r="M36" s="89"/>
      <c r="N36" s="89"/>
      <c r="O36" s="89"/>
      <c r="P36" s="89"/>
      <c r="Q36" s="89"/>
      <c r="R36" s="89"/>
      <c r="S36" s="89"/>
    </row>
    <row r="37" spans="1:19" ht="16.899999999999999">
      <c r="A37" s="89"/>
      <c r="B37" s="89"/>
      <c r="C37" s="89"/>
      <c r="D37" s="89"/>
      <c r="E37" s="89"/>
      <c r="F37" s="89"/>
      <c r="G37" s="89"/>
      <c r="H37" s="89"/>
      <c r="I37" s="89"/>
      <c r="J37" s="89"/>
      <c r="K37" s="89"/>
      <c r="L37" s="89"/>
      <c r="M37" s="89"/>
      <c r="N37" s="89"/>
      <c r="O37" s="89"/>
      <c r="P37" s="89"/>
      <c r="Q37" s="89"/>
      <c r="R37" s="89"/>
      <c r="S37" s="89"/>
    </row>
    <row r="38" spans="1:19" ht="16.899999999999999">
      <c r="A38" s="89"/>
      <c r="B38" s="89"/>
      <c r="C38" s="89"/>
      <c r="D38" s="89"/>
      <c r="E38" s="89"/>
      <c r="F38" s="89"/>
      <c r="G38" s="89"/>
      <c r="H38" s="89"/>
      <c r="I38" s="89"/>
      <c r="J38" s="89"/>
      <c r="K38" s="89"/>
      <c r="L38" s="89"/>
      <c r="M38" s="89"/>
      <c r="N38" s="89"/>
      <c r="O38" s="89"/>
      <c r="P38" s="89"/>
      <c r="Q38" s="89"/>
      <c r="R38" s="89"/>
      <c r="S38" s="89"/>
    </row>
    <row r="39" spans="1:19" ht="16.899999999999999">
      <c r="A39" s="89"/>
      <c r="B39" s="89"/>
      <c r="C39" s="89"/>
      <c r="D39" s="89"/>
      <c r="E39" s="89"/>
      <c r="F39" s="89"/>
      <c r="G39" s="89"/>
      <c r="H39" s="89"/>
      <c r="I39" s="89"/>
      <c r="J39" s="89"/>
      <c r="K39" s="89"/>
      <c r="L39" s="89"/>
      <c r="M39" s="89"/>
      <c r="N39" s="89"/>
      <c r="O39" s="89"/>
      <c r="P39" s="89"/>
      <c r="Q39" s="89"/>
      <c r="R39" s="89"/>
      <c r="S39" s="89"/>
    </row>
    <row r="40" spans="1:19" ht="16.899999999999999">
      <c r="A40" s="138" t="s">
        <v>310</v>
      </c>
      <c r="B40" s="89"/>
      <c r="C40" s="89"/>
      <c r="D40" s="89"/>
      <c r="E40" s="89"/>
      <c r="F40" s="89"/>
      <c r="G40" s="89"/>
      <c r="H40" s="89"/>
      <c r="I40" s="89"/>
      <c r="J40" s="89"/>
      <c r="K40" s="89"/>
      <c r="L40" s="89"/>
      <c r="M40" s="89"/>
      <c r="N40" s="89"/>
      <c r="O40" s="89"/>
      <c r="P40" s="89"/>
      <c r="Q40" s="89"/>
      <c r="R40" s="89"/>
      <c r="S40" s="89"/>
    </row>
    <row r="41" spans="1:19" ht="16.899999999999999">
      <c r="A41" s="139" t="s">
        <v>311</v>
      </c>
      <c r="B41" s="89"/>
      <c r="C41" s="89"/>
      <c r="D41" s="89"/>
      <c r="E41" s="89"/>
      <c r="F41" s="89"/>
      <c r="G41" s="89"/>
      <c r="H41" s="89"/>
      <c r="I41" s="89"/>
      <c r="J41" s="89"/>
      <c r="K41" s="140" t="s">
        <v>312</v>
      </c>
      <c r="L41" s="89"/>
      <c r="M41" s="89"/>
      <c r="N41" s="89"/>
      <c r="O41" s="89"/>
      <c r="P41" s="89"/>
      <c r="Q41" s="89"/>
      <c r="R41" s="89"/>
      <c r="S41" s="89"/>
    </row>
    <row r="42" spans="1:19" ht="16.899999999999999">
      <c r="A42" s="139" t="s">
        <v>313</v>
      </c>
      <c r="B42" s="89"/>
      <c r="C42" s="89"/>
      <c r="D42" s="89"/>
      <c r="E42" s="89"/>
      <c r="F42" s="89"/>
      <c r="G42" s="89"/>
      <c r="H42" s="89"/>
      <c r="I42" s="89"/>
      <c r="J42" s="89"/>
      <c r="K42" s="89"/>
      <c r="L42" s="89"/>
      <c r="M42" s="89"/>
      <c r="N42" s="89"/>
      <c r="O42" s="89"/>
      <c r="P42" s="89"/>
      <c r="Q42" s="89"/>
      <c r="R42" s="89"/>
      <c r="S42" s="89"/>
    </row>
    <row r="43" spans="1:19" ht="16.899999999999999">
      <c r="A43" s="139" t="s">
        <v>314</v>
      </c>
      <c r="B43" s="89"/>
      <c r="C43" s="89"/>
      <c r="D43" s="89"/>
      <c r="E43" s="89"/>
      <c r="F43" s="89"/>
      <c r="G43" s="89"/>
      <c r="H43" s="89"/>
      <c r="I43" s="89"/>
      <c r="J43" s="89"/>
      <c r="K43" s="89"/>
      <c r="L43" s="89"/>
      <c r="M43" s="89"/>
      <c r="N43" s="89"/>
      <c r="O43" s="89"/>
      <c r="P43" s="89"/>
      <c r="Q43" s="89"/>
      <c r="R43" s="89"/>
      <c r="S43" s="89"/>
    </row>
    <row r="44" spans="1:19" ht="16.899999999999999">
      <c r="A44" s="89"/>
      <c r="B44" s="89"/>
      <c r="C44" s="89"/>
      <c r="D44" s="89"/>
      <c r="E44" s="89"/>
      <c r="F44" s="89"/>
      <c r="G44" s="89"/>
      <c r="H44" s="89"/>
      <c r="I44" s="89"/>
      <c r="J44" s="89"/>
      <c r="K44" s="89"/>
      <c r="L44" s="89"/>
      <c r="M44" s="89"/>
      <c r="N44" s="89"/>
      <c r="O44" s="89"/>
      <c r="P44" s="89"/>
      <c r="Q44" s="89"/>
      <c r="R44" s="89"/>
      <c r="S44" s="89"/>
    </row>
    <row r="45" spans="1:19" ht="16.899999999999999">
      <c r="A45" s="89"/>
      <c r="B45" s="89"/>
      <c r="C45" s="89"/>
      <c r="D45" s="89"/>
      <c r="E45" s="89"/>
      <c r="F45" s="89"/>
      <c r="G45" s="89"/>
      <c r="H45" s="89"/>
      <c r="I45" s="89"/>
      <c r="J45" s="89"/>
      <c r="K45" s="89"/>
      <c r="L45" s="89"/>
      <c r="M45" s="89"/>
      <c r="N45" s="89"/>
      <c r="O45" s="89"/>
      <c r="P45" s="89"/>
      <c r="Q45" s="89"/>
      <c r="R45" s="89"/>
      <c r="S45" s="89"/>
    </row>
    <row r="46" spans="1:19" ht="16.899999999999999">
      <c r="A46" s="89"/>
      <c r="B46" s="89"/>
      <c r="C46" s="89"/>
      <c r="D46" s="89"/>
      <c r="E46" s="89"/>
      <c r="F46" s="89"/>
      <c r="G46" s="89"/>
      <c r="H46" s="89"/>
      <c r="I46" s="89"/>
      <c r="J46" s="89"/>
      <c r="K46" s="89"/>
      <c r="L46" s="89"/>
      <c r="M46" s="89"/>
      <c r="N46" s="89"/>
      <c r="O46" s="89"/>
      <c r="P46" s="89"/>
      <c r="Q46" s="89"/>
      <c r="R46" s="89"/>
      <c r="S46" s="89"/>
    </row>
    <row r="47" spans="1:19" ht="16.899999999999999">
      <c r="A47" s="89"/>
      <c r="B47" s="89"/>
      <c r="C47" s="89"/>
      <c r="D47" s="89"/>
      <c r="E47" s="89"/>
      <c r="F47" s="89"/>
      <c r="G47" s="89"/>
      <c r="H47" s="89"/>
      <c r="I47" s="89"/>
      <c r="J47" s="89"/>
      <c r="K47" s="89"/>
      <c r="L47" s="89"/>
      <c r="M47" s="89"/>
      <c r="N47" s="89"/>
      <c r="O47" s="89"/>
      <c r="P47" s="89"/>
      <c r="Q47" s="89"/>
      <c r="R47" s="89"/>
      <c r="S47" s="89"/>
    </row>
    <row r="48" spans="1:19" ht="16.899999999999999">
      <c r="A48" s="89"/>
      <c r="B48" s="89"/>
      <c r="C48" s="89"/>
      <c r="D48" s="89"/>
      <c r="E48" s="89"/>
      <c r="F48" s="89"/>
      <c r="G48" s="89"/>
      <c r="H48" s="89"/>
      <c r="I48" s="89"/>
      <c r="J48" s="89"/>
      <c r="K48" s="89"/>
      <c r="L48" s="89"/>
      <c r="M48" s="89"/>
      <c r="N48" s="89"/>
      <c r="O48" s="89"/>
      <c r="P48" s="89"/>
      <c r="Q48" s="89"/>
      <c r="R48" s="89"/>
      <c r="S48" s="89"/>
    </row>
    <row r="49" spans="1:19" ht="16.899999999999999">
      <c r="A49" s="89"/>
      <c r="B49" s="89"/>
      <c r="C49" s="89"/>
      <c r="D49" s="89"/>
      <c r="E49" s="89"/>
      <c r="F49" s="89"/>
      <c r="G49" s="89"/>
      <c r="H49" s="89"/>
      <c r="I49" s="89"/>
      <c r="J49" s="89"/>
      <c r="K49" s="89"/>
      <c r="L49" s="89"/>
      <c r="M49" s="89"/>
      <c r="N49" s="89"/>
      <c r="O49" s="89"/>
      <c r="P49" s="89"/>
      <c r="Q49" s="89"/>
      <c r="R49" s="89"/>
      <c r="S49" s="89"/>
    </row>
    <row r="50" spans="1:19" ht="16.899999999999999">
      <c r="A50" s="89"/>
      <c r="B50" s="89"/>
      <c r="C50" s="89"/>
      <c r="D50" s="89"/>
      <c r="E50" s="89"/>
      <c r="F50" s="89"/>
      <c r="G50" s="89"/>
      <c r="H50" s="89"/>
      <c r="I50" s="89"/>
      <c r="J50" s="89"/>
      <c r="K50" s="89"/>
      <c r="L50" s="89"/>
      <c r="M50" s="89"/>
      <c r="N50" s="89"/>
      <c r="O50" s="89"/>
      <c r="P50" s="89"/>
      <c r="Q50" s="89"/>
      <c r="R50" s="89"/>
      <c r="S50" s="89"/>
    </row>
    <row r="51" spans="1:19" ht="16.899999999999999">
      <c r="A51" s="89"/>
      <c r="B51" s="89"/>
      <c r="C51" s="89"/>
      <c r="D51" s="89"/>
      <c r="E51" s="89"/>
      <c r="F51" s="89"/>
      <c r="G51" s="89"/>
      <c r="H51" s="89"/>
      <c r="I51" s="89"/>
      <c r="J51" s="89"/>
      <c r="K51" s="89"/>
      <c r="L51" s="89"/>
      <c r="M51" s="89"/>
      <c r="N51" s="89"/>
      <c r="O51" s="89"/>
      <c r="P51" s="89"/>
      <c r="Q51" s="89"/>
      <c r="R51" s="89"/>
      <c r="S51" s="89"/>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0F882-1AA4-4B9F-8F7E-603848E593FB}">
  <sheetPr codeName="Sheet7">
    <tabColor rgb="FFFFFF00"/>
  </sheetPr>
  <dimension ref="A3:D48"/>
  <sheetViews>
    <sheetView workbookViewId="0">
      <selection activeCell="B31" sqref="B31"/>
    </sheetView>
  </sheetViews>
  <sheetFormatPr defaultRowHeight="14.45"/>
  <cols>
    <col min="1" max="1" width="16.5703125" customWidth="1"/>
    <col min="2" max="2" width="12.5703125" customWidth="1"/>
    <col min="3" max="3" width="106.7109375" customWidth="1"/>
    <col min="4" max="4" width="15.140625" customWidth="1"/>
  </cols>
  <sheetData>
    <row r="3" spans="1:4">
      <c r="A3" s="30" t="s">
        <v>315</v>
      </c>
    </row>
    <row r="4" spans="1:4" ht="28.9">
      <c r="A4" s="41" t="s">
        <v>316</v>
      </c>
      <c r="B4" s="41" t="s">
        <v>317</v>
      </c>
      <c r="C4" s="42" t="s">
        <v>318</v>
      </c>
      <c r="D4" s="42" t="s">
        <v>319</v>
      </c>
    </row>
    <row r="5" spans="1:4">
      <c r="A5" s="43">
        <v>2021</v>
      </c>
      <c r="B5" s="44">
        <v>44197</v>
      </c>
      <c r="C5" s="45" t="s">
        <v>320</v>
      </c>
      <c r="D5" s="45"/>
    </row>
    <row r="6" spans="1:4" ht="27.6">
      <c r="A6" s="43">
        <v>2021</v>
      </c>
      <c r="B6" s="44">
        <v>44254</v>
      </c>
      <c r="C6" s="45" t="s">
        <v>321</v>
      </c>
      <c r="D6" s="45" t="s">
        <v>322</v>
      </c>
    </row>
    <row r="7" spans="1:4">
      <c r="A7" s="43">
        <v>2021</v>
      </c>
      <c r="B7" s="44">
        <v>44257</v>
      </c>
      <c r="C7" s="45" t="s">
        <v>323</v>
      </c>
      <c r="D7" s="45" t="s">
        <v>324</v>
      </c>
    </row>
    <row r="8" spans="1:4" ht="27.6">
      <c r="A8" s="43">
        <v>2021</v>
      </c>
      <c r="B8" s="44">
        <v>44273</v>
      </c>
      <c r="C8" s="45" t="s">
        <v>325</v>
      </c>
      <c r="D8" s="45" t="s">
        <v>326</v>
      </c>
    </row>
    <row r="9" spans="1:4" ht="27.6">
      <c r="A9" s="43">
        <v>2021</v>
      </c>
      <c r="B9" s="44">
        <v>44280</v>
      </c>
      <c r="C9" s="45" t="s">
        <v>327</v>
      </c>
      <c r="D9" s="45" t="s">
        <v>326</v>
      </c>
    </row>
    <row r="10" spans="1:4">
      <c r="A10" s="43">
        <v>2021</v>
      </c>
      <c r="B10" s="44">
        <v>44281</v>
      </c>
      <c r="C10" s="45" t="s">
        <v>328</v>
      </c>
      <c r="D10" s="45"/>
    </row>
    <row r="11" spans="1:4" ht="27.6">
      <c r="A11" s="43">
        <v>2021</v>
      </c>
      <c r="B11" s="44">
        <v>44281</v>
      </c>
      <c r="C11" s="45" t="s">
        <v>329</v>
      </c>
      <c r="D11" s="45" t="s">
        <v>322</v>
      </c>
    </row>
    <row r="12" spans="1:4">
      <c r="A12" s="43">
        <v>2021</v>
      </c>
      <c r="B12" s="44">
        <v>44293</v>
      </c>
      <c r="C12" s="45" t="s">
        <v>330</v>
      </c>
      <c r="D12" s="45" t="s">
        <v>322</v>
      </c>
    </row>
    <row r="13" spans="1:4" ht="27.6">
      <c r="A13" s="43">
        <v>2021</v>
      </c>
      <c r="B13" s="44">
        <v>44298</v>
      </c>
      <c r="C13" s="45" t="s">
        <v>331</v>
      </c>
      <c r="D13" s="45" t="s">
        <v>322</v>
      </c>
    </row>
    <row r="14" spans="1:4">
      <c r="A14" s="43">
        <v>2021</v>
      </c>
      <c r="B14" s="44">
        <v>44333</v>
      </c>
      <c r="C14" s="45" t="s">
        <v>332</v>
      </c>
      <c r="D14" s="45" t="s">
        <v>333</v>
      </c>
    </row>
    <row r="15" spans="1:4">
      <c r="A15" s="43">
        <v>2021</v>
      </c>
      <c r="B15" s="44">
        <v>44396</v>
      </c>
      <c r="C15" s="45" t="s">
        <v>334</v>
      </c>
      <c r="D15" s="45" t="s">
        <v>324</v>
      </c>
    </row>
    <row r="16" spans="1:4">
      <c r="A16" s="43">
        <v>2021</v>
      </c>
      <c r="B16" s="44"/>
      <c r="C16" s="45" t="s">
        <v>335</v>
      </c>
      <c r="D16" s="45" t="s">
        <v>322</v>
      </c>
    </row>
    <row r="17" spans="1:4">
      <c r="A17" s="43">
        <v>2021</v>
      </c>
      <c r="B17" s="44">
        <v>44551</v>
      </c>
      <c r="C17" s="45" t="s">
        <v>336</v>
      </c>
      <c r="D17" s="45" t="s">
        <v>326</v>
      </c>
    </row>
    <row r="18" spans="1:4">
      <c r="A18" s="43">
        <v>2022</v>
      </c>
      <c r="B18" s="44">
        <v>44571</v>
      </c>
      <c r="C18" s="45" t="s">
        <v>337</v>
      </c>
      <c r="D18" s="45" t="s">
        <v>324</v>
      </c>
    </row>
    <row r="19" spans="1:4">
      <c r="A19" s="43">
        <v>2022</v>
      </c>
      <c r="B19" s="44">
        <v>44609</v>
      </c>
      <c r="C19" s="45" t="s">
        <v>338</v>
      </c>
      <c r="D19" s="45" t="s">
        <v>326</v>
      </c>
    </row>
    <row r="20" spans="1:4">
      <c r="A20" s="43">
        <v>2022</v>
      </c>
      <c r="B20" s="44">
        <v>44701</v>
      </c>
      <c r="C20" s="45" t="s">
        <v>339</v>
      </c>
      <c r="D20" s="45" t="s">
        <v>324</v>
      </c>
    </row>
    <row r="21" spans="1:4" ht="27.6">
      <c r="A21" s="43">
        <v>2022</v>
      </c>
      <c r="B21" s="44">
        <v>44705</v>
      </c>
      <c r="C21" s="45" t="s">
        <v>340</v>
      </c>
      <c r="D21" s="45" t="s">
        <v>324</v>
      </c>
    </row>
    <row r="22" spans="1:4">
      <c r="A22" s="43">
        <v>2022</v>
      </c>
      <c r="B22" s="44">
        <v>44721</v>
      </c>
      <c r="C22" s="45" t="s">
        <v>341</v>
      </c>
      <c r="D22" s="45" t="s">
        <v>324</v>
      </c>
    </row>
    <row r="23" spans="1:4">
      <c r="A23" s="43">
        <v>2022</v>
      </c>
      <c r="B23" s="44">
        <v>44740</v>
      </c>
      <c r="C23" s="45" t="s">
        <v>342</v>
      </c>
      <c r="D23" s="45" t="s">
        <v>322</v>
      </c>
    </row>
    <row r="24" spans="1:4">
      <c r="A24" s="43">
        <v>2022</v>
      </c>
      <c r="B24" s="46">
        <v>44761</v>
      </c>
      <c r="C24" s="45" t="s">
        <v>343</v>
      </c>
      <c r="D24" s="45" t="s">
        <v>324</v>
      </c>
    </row>
    <row r="25" spans="1:4">
      <c r="A25" s="43">
        <v>2023</v>
      </c>
      <c r="B25" s="46">
        <v>44903</v>
      </c>
      <c r="C25" s="45" t="s">
        <v>344</v>
      </c>
      <c r="D25" s="45" t="s">
        <v>345</v>
      </c>
    </row>
    <row r="26" spans="1:4">
      <c r="A26" s="43">
        <v>2023</v>
      </c>
      <c r="B26" s="44">
        <v>44939</v>
      </c>
      <c r="C26" s="45" t="s">
        <v>346</v>
      </c>
      <c r="D26" s="45" t="s">
        <v>345</v>
      </c>
    </row>
    <row r="27" spans="1:4" ht="27.6">
      <c r="A27" s="43">
        <v>2023</v>
      </c>
      <c r="B27" s="44">
        <v>44949</v>
      </c>
      <c r="C27" s="45" t="s">
        <v>347</v>
      </c>
      <c r="D27" s="45" t="s">
        <v>345</v>
      </c>
    </row>
    <row r="28" spans="1:4" ht="27.6">
      <c r="A28" s="43">
        <v>2023</v>
      </c>
      <c r="B28" s="44">
        <v>45275</v>
      </c>
      <c r="C28" s="45" t="s">
        <v>348</v>
      </c>
      <c r="D28" s="45" t="s">
        <v>324</v>
      </c>
    </row>
    <row r="29" spans="1:4">
      <c r="A29" s="43">
        <v>2024</v>
      </c>
      <c r="B29" s="46">
        <v>45603</v>
      </c>
      <c r="C29" s="45" t="s">
        <v>349</v>
      </c>
      <c r="D29" s="45" t="s">
        <v>350</v>
      </c>
    </row>
    <row r="30" spans="1:4">
      <c r="A30" s="43">
        <v>2025</v>
      </c>
      <c r="B30" s="44">
        <v>46009</v>
      </c>
      <c r="C30" s="45" t="s">
        <v>351</v>
      </c>
      <c r="D30" s="45" t="s">
        <v>350</v>
      </c>
    </row>
    <row r="31" spans="1:4">
      <c r="A31" s="43"/>
      <c r="B31" s="44"/>
      <c r="C31" s="45"/>
      <c r="D31" s="45"/>
    </row>
    <row r="32" spans="1:4">
      <c r="A32" s="43"/>
      <c r="B32" s="44"/>
      <c r="C32" s="45"/>
      <c r="D32" s="45"/>
    </row>
    <row r="33" spans="1:4">
      <c r="A33" s="43"/>
      <c r="B33" s="44"/>
      <c r="C33" s="45"/>
      <c r="D33" s="45"/>
    </row>
    <row r="34" spans="1:4">
      <c r="A34" s="43"/>
      <c r="B34" s="44"/>
      <c r="C34" s="45"/>
      <c r="D34" s="45"/>
    </row>
    <row r="35" spans="1:4">
      <c r="A35" s="43"/>
      <c r="B35" s="44"/>
      <c r="C35" s="45"/>
      <c r="D35" s="45"/>
    </row>
    <row r="36" spans="1:4">
      <c r="A36" s="43"/>
      <c r="B36" s="44"/>
      <c r="C36" s="45"/>
      <c r="D36" s="45"/>
    </row>
    <row r="37" spans="1:4">
      <c r="A37" s="43"/>
      <c r="B37" s="44"/>
      <c r="C37" s="45"/>
      <c r="D37" s="45"/>
    </row>
    <row r="38" spans="1:4">
      <c r="A38" s="43"/>
      <c r="B38" s="44"/>
      <c r="C38" s="45"/>
      <c r="D38" s="45"/>
    </row>
    <row r="39" spans="1:4">
      <c r="A39" s="43"/>
      <c r="B39" s="44"/>
      <c r="C39" s="45"/>
      <c r="D39" s="45"/>
    </row>
    <row r="40" spans="1:4">
      <c r="A40" s="43"/>
      <c r="B40" s="44"/>
      <c r="C40" s="45"/>
      <c r="D40" s="45"/>
    </row>
    <row r="41" spans="1:4">
      <c r="A41" s="43"/>
      <c r="B41" s="44"/>
      <c r="C41" s="45"/>
      <c r="D41" s="45"/>
    </row>
    <row r="44" spans="1:4">
      <c r="A44" s="30"/>
    </row>
    <row r="46" spans="1:4">
      <c r="B46" s="3"/>
    </row>
    <row r="47" spans="1:4">
      <c r="B47" s="3"/>
    </row>
    <row r="48" spans="1:4">
      <c r="B48" s="3"/>
    </row>
  </sheetData>
  <sheetProtection algorithmName="SHA-512" hashValue="K/lWaWhtcyaZAXIe+gRMNXA9nWtNB1l0zL/FUeBCvSeSEkQnlGP3KwbHLNZ135VebZE4bLvhu3BTWc2n72JoFQ==" saltValue="MqZZ3mKPjcVlxERhGSiyA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2C3A1725FC849BF193D0C3DEFB6FF" ma:contentTypeVersion="24" ma:contentTypeDescription="Create a new document." ma:contentTypeScope="" ma:versionID="fe9f735b3b4ca290394c1d8eb7f3b2e7">
  <xsd:schema xmlns:xsd="http://www.w3.org/2001/XMLSchema" xmlns:xs="http://www.w3.org/2001/XMLSchema" xmlns:p="http://schemas.microsoft.com/office/2006/metadata/properties" xmlns:ns2="4c3655a7-e423-4417-97bb-4318289dd84a" xmlns:ns3="1cf481de-c19d-47f4-a275-1233559a005a" xmlns:ns4="http://schemas.microsoft.com/sharepoint/v3/fields" xmlns:ns5="100f26b1-9581-4d8d-a9fc-f582e245f9a6" targetNamespace="http://schemas.microsoft.com/office/2006/metadata/properties" ma:root="true" ma:fieldsID="c80dcee4d735083b329dcd1410548520" ns2:_="" ns3:_="" ns4:_="" ns5:_="">
    <xsd:import namespace="4c3655a7-e423-4417-97bb-4318289dd84a"/>
    <xsd:import namespace="1cf481de-c19d-47f4-a275-1233559a005a"/>
    <xsd:import namespace="http://schemas.microsoft.com/sharepoint/v3/fields"/>
    <xsd:import namespace="100f26b1-9581-4d8d-a9fc-f582e245f9a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Comment" minOccurs="0"/>
                <xsd:element ref="ns4:_DCDateModified" minOccurs="0"/>
                <xsd:element ref="ns4:_DCDateCreated" minOccurs="0"/>
                <xsd:element ref="ns2:lcf76f155ced4ddcb4097134ff3c332f" minOccurs="0"/>
                <xsd:element ref="ns5: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3655a7-e423-4417-97bb-4318289dd8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Comment" ma:index="21" nillable="true" ma:displayName="Comment" ma:format="Dropdown" ma:internalName="Comment">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884609c4-048b-4b80-a7b2-5057edd309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481de-c19d-47f4-a275-1233559a00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23" nillable="true" ma:displayName="Date Modified" ma:description="The date on which this resource was last modified" ma:format="DateTime" ma:internalName="_DCDateModified">
      <xsd:simpleType>
        <xsd:restriction base="dms:DateTime"/>
      </xsd:simpleType>
    </xsd:element>
    <xsd:element name="_DCDateCreated" ma:index="24" nillable="true" ma:displayName="Date Created" ma:description="The date on which this resource was created" ma:format="DateTime" ma:internalName="_DCDateCreat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00f26b1-9581-4d8d-a9fc-f582e245f9a6"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b6da3050-14e0-4095-bf11-8c0181315b92}" ma:internalName="TaxCatchAll" ma:showField="CatchAllData" ma:web="100f26b1-9581-4d8d-a9fc-f582e245f9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00f26b1-9581-4d8d-a9fc-f582e245f9a6" xsi:nil="true"/>
    <lcf76f155ced4ddcb4097134ff3c332f xmlns="4c3655a7-e423-4417-97bb-4318289dd84a">
      <Terms xmlns="http://schemas.microsoft.com/office/infopath/2007/PartnerControls"/>
    </lcf76f155ced4ddcb4097134ff3c332f>
    <_DCDateModified xmlns="http://schemas.microsoft.com/sharepoint/v3/fields" xsi:nil="true"/>
    <Comment xmlns="4c3655a7-e423-4417-97bb-4318289dd84a" xsi:nil="true"/>
    <_DCDateCreated xmlns="http://schemas.microsoft.com/sharepoint/v3/fields"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81A578-DECA-481E-8038-3C9E0B31EC06}"/>
</file>

<file path=customXml/itemProps2.xml><?xml version="1.0" encoding="utf-8"?>
<ds:datastoreItem xmlns:ds="http://schemas.openxmlformats.org/officeDocument/2006/customXml" ds:itemID="{D214FD6F-1CED-4609-AC97-9C7F0CB25E63}"/>
</file>

<file path=customXml/itemProps3.xml><?xml version="1.0" encoding="utf-8"?>
<ds:datastoreItem xmlns:ds="http://schemas.openxmlformats.org/officeDocument/2006/customXml" ds:itemID="{603F4CDE-AD77-4AC6-B701-A587DAF3F3A1}"/>
</file>

<file path=docMetadata/LabelInfo.xml><?xml version="1.0" encoding="utf-8"?>
<clbl:labelList xmlns:clbl="http://schemas.microsoft.com/office/2020/mipLabelMetadata">
  <clbl:label id="{a8ee12a3-5bcd-4f4e-b3f4-bbf43d9c570a}" enabled="0" method="" siteId="{a8ee12a3-5bcd-4f4e-b3f4-bbf43d9c570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Zishan.Muhammad@focusonenergy.com</dc:creator>
  <cp:keywords/>
  <dc:description/>
  <cp:lastModifiedBy/>
  <cp:revision/>
  <dcterms:created xsi:type="dcterms:W3CDTF">2016-06-05T12:11:42Z</dcterms:created>
  <dcterms:modified xsi:type="dcterms:W3CDTF">2026-02-03T16:30:05Z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0x01010093C2C3A1725FC849BF193D0C3DEFB6FF</vt:lpwstr>
  </property>
  <property fmtid="{D5CDD505-2E9C-101B-9397-08002B2CF9AE}" pid="3" name="MediaServiceImageTags">
    <vt:lpwstr/>
  </property>
</Properties>
</file>