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codeName="ThisWorkbook" defaultThemeVersion="166925"/>
  <mc:AlternateContent xmlns:mc="http://schemas.openxmlformats.org/markup-compatibility/2006">
    <mc:Choice Requires="x15">
      <x15ac:absPath xmlns:x15ac="http://schemas.microsoft.com/office/spreadsheetml/2010/11/ac" url="https://franklinenergy-my.sharepoint.com/personal/cclementz_franklinenergy_com/Documents/Documents/Oddball Tasks/Calc Updates for 2026/"/>
    </mc:Choice>
  </mc:AlternateContent>
  <xr:revisionPtr revIDLastSave="1102" documentId="8_{9165DAF5-AAEE-40C4-8C20-F32726EE8903}" xr6:coauthVersionLast="47" xr6:coauthVersionMax="47" xr10:uidLastSave="{739DA8F6-F9F8-4CD0-AFC9-37364EE3620A}"/>
  <workbookProtection workbookAlgorithmName="SHA-512" workbookHashValue="bBE0qEa/KbDtKS/ETwKzAOVf+jKxvdYwQVs4T2KTU3d2UAKxjMCk1beNmJjONeTdZPrBVYOMjb7ABBXsN+pbAw==" workbookSaltValue="K2+kMJ8HagosSJgpztqiGQ==" workbookSpinCount="100000" lockStructure="1"/>
  <bookViews>
    <workbookView xWindow="-28920" yWindow="-120" windowWidth="29040" windowHeight="15720" xr2:uid="{A82A985D-88B5-4E0F-BA48-E96F4F134984}"/>
  </bookViews>
  <sheets>
    <sheet name="Instructions" sheetId="7" r:id="rId1"/>
    <sheet name="Rebate Codes (Recommended)" sheetId="5" r:id="rId2"/>
    <sheet name="HVAC" sheetId="1" r:id="rId3"/>
    <sheet name="Lookups" sheetId="2" state="hidden" r:id="rId4"/>
    <sheet name="Criteria" sheetId="9" state="hidden" r:id="rId5"/>
  </sheets>
  <definedNames>
    <definedName name="_" localSheetId="4" hidden="1">#REF!</definedName>
    <definedName name="_" localSheetId="0" hidden="1">#REF!</definedName>
    <definedName name="_" hidden="1">#REF!</definedName>
    <definedName name="__" localSheetId="0" hidden="1">#REF!</definedName>
    <definedName name="__" hidden="1">#REF!</definedName>
    <definedName name="___" localSheetId="0" hidden="1">#REF!</definedName>
    <definedName name="___" hidden="1">#REF!</definedName>
    <definedName name="____" hidden="1">#REF!</definedName>
    <definedName name="_____" hidden="1">#REF!</definedName>
    <definedName name="______" hidden="1">#REF!</definedName>
    <definedName name="_______" hidden="1">#REF!</definedName>
    <definedName name="_1______123Graph_AEND" hidden="1">#REF!</definedName>
    <definedName name="_1_123Graph_AEND" hidden="1">#REF!</definedName>
    <definedName name="_2______123Graph_XEND" hidden="1">#REF!</definedName>
    <definedName name="_2_123Graph_AEND" hidden="1">#REF!</definedName>
    <definedName name="_2_123Graph_XEND" hidden="1">#REF!</definedName>
    <definedName name="_4_123Graph_XEND" hidden="1">#REF!</definedName>
    <definedName name="_xlnm._FilterDatabase" localSheetId="4" hidden="1">Criteria!$A$3:$AD$400</definedName>
    <definedName name="_Key1" hidden="1">#REF!</definedName>
    <definedName name="_Key2" hidden="1">#REF!</definedName>
    <definedName name="_Order1" hidden="1">255</definedName>
    <definedName name="_Order2" hidden="1">255</definedName>
    <definedName name="_Sort" hidden="1">#REF!</definedName>
    <definedName name="AEND" hidden="1">#REF!</definedName>
    <definedName name="afcqw" hidden="1">#REF!</definedName>
    <definedName name="awgfag" hidden="1">#REF!</definedName>
    <definedName name="FOEPrgm" localSheetId="4">Criteria!$D$1</definedName>
    <definedName name="FOEPrgm">Criteria!$D$1</definedName>
    <definedName name="_xlnm.Print_Area" localSheetId="2">HVAC!$A$1:$AX$201</definedName>
    <definedName name="qrgwtehbwt"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78" i="1" l="1"/>
  <c r="AY111" i="1"/>
  <c r="J111" i="1"/>
  <c r="AB80" i="1"/>
  <c r="AF80" i="1" s="1"/>
  <c r="AB81" i="1"/>
  <c r="AF81" i="1" s="1"/>
  <c r="AB82" i="1"/>
  <c r="AF82" i="1" s="1"/>
  <c r="AB83" i="1"/>
  <c r="AF83" i="1" s="1"/>
  <c r="AB85" i="1"/>
  <c r="AF85" i="1" s="1"/>
  <c r="AB87" i="1"/>
  <c r="AF87" i="1" s="1"/>
  <c r="AB88" i="1"/>
  <c r="AF88" i="1" s="1"/>
  <c r="T80" i="1"/>
  <c r="T81" i="1"/>
  <c r="T82" i="1"/>
  <c r="T83" i="1"/>
  <c r="T84" i="1"/>
  <c r="AB84" i="1" s="1"/>
  <c r="AF84" i="1" s="1"/>
  <c r="T85" i="1"/>
  <c r="T86" i="1"/>
  <c r="AB86" i="1" s="1"/>
  <c r="AF86" i="1" s="1"/>
  <c r="T87" i="1"/>
  <c r="T88" i="1"/>
  <c r="T79" i="1"/>
  <c r="AB79" i="1" s="1"/>
  <c r="AF79" i="1" s="1"/>
  <c r="T47" i="1"/>
  <c r="AB47" i="1" s="1"/>
  <c r="AF47" i="1" s="1"/>
  <c r="AP47" i="1" s="1"/>
  <c r="AT47" i="1" s="1"/>
  <c r="T48" i="1"/>
  <c r="AB48" i="1" s="1"/>
  <c r="AF48" i="1" s="1"/>
  <c r="AP48" i="1" s="1"/>
  <c r="T49" i="1"/>
  <c r="AB49" i="1" s="1"/>
  <c r="AF49" i="1" s="1"/>
  <c r="AP49" i="1" s="1"/>
  <c r="T50" i="1"/>
  <c r="AB50" i="1" s="1"/>
  <c r="AF50" i="1" s="1"/>
  <c r="AP50" i="1" s="1"/>
  <c r="T51" i="1"/>
  <c r="AB51" i="1" s="1"/>
  <c r="AF51" i="1" s="1"/>
  <c r="AP51" i="1" s="1"/>
  <c r="T52" i="1"/>
  <c r="AB52" i="1" s="1"/>
  <c r="AF52" i="1" s="1"/>
  <c r="AP52" i="1" s="1"/>
  <c r="T53" i="1"/>
  <c r="AB53" i="1" s="1"/>
  <c r="AF53" i="1" s="1"/>
  <c r="AP53" i="1" s="1"/>
  <c r="T54" i="1"/>
  <c r="AB54" i="1" s="1"/>
  <c r="AF54" i="1" s="1"/>
  <c r="AP54" i="1" s="1"/>
  <c r="T55" i="1"/>
  <c r="AB55" i="1" s="1"/>
  <c r="AF55" i="1" s="1"/>
  <c r="AP55" i="1" s="1"/>
  <c r="T56" i="1"/>
  <c r="AB56" i="1" s="1"/>
  <c r="AF56" i="1" s="1"/>
  <c r="AP56" i="1" s="1"/>
  <c r="D6" i="5" l="1"/>
  <c r="B168" i="2" a="1"/>
  <c r="B168" i="2" s="1"/>
  <c r="D1" i="9"/>
  <c r="AZ48" i="1" l="1"/>
  <c r="AZ49" i="1"/>
  <c r="AZ50" i="1"/>
  <c r="AZ51" i="1"/>
  <c r="AZ52" i="1"/>
  <c r="AZ53" i="1"/>
  <c r="AZ54" i="1"/>
  <c r="AZ55" i="1"/>
  <c r="AZ56" i="1"/>
  <c r="AZ47" i="1"/>
  <c r="B33" i="2"/>
  <c r="B32" i="2"/>
  <c r="B31" i="2"/>
  <c r="B30" i="2"/>
  <c r="T111" i="1" l="1" a="1"/>
  <c r="T111" i="1" s="1"/>
  <c r="AY48" i="1"/>
  <c r="AY49" i="1"/>
  <c r="AY50" i="1"/>
  <c r="AY51" i="1"/>
  <c r="AY52" i="1"/>
  <c r="AY53" i="1"/>
  <c r="AY54" i="1"/>
  <c r="AY55" i="1"/>
  <c r="AY56" i="1"/>
  <c r="AY47" i="1"/>
  <c r="AZ111" i="1"/>
  <c r="BB111" i="1" s="1"/>
  <c r="AY115" i="1"/>
  <c r="AY112" i="1"/>
  <c r="AZ112" i="1"/>
  <c r="AY113" i="1"/>
  <c r="AZ113" i="1"/>
  <c r="AY114" i="1"/>
  <c r="AZ114" i="1"/>
  <c r="AZ115" i="1"/>
  <c r="BB161" i="1"/>
  <c r="BB162" i="1"/>
  <c r="BB163" i="1"/>
  <c r="BB164" i="1"/>
  <c r="BB154" i="1"/>
  <c r="BB155" i="1"/>
  <c r="BB156" i="1"/>
  <c r="BB153" i="1"/>
  <c r="BB171" i="1"/>
  <c r="BB172" i="1"/>
  <c r="BB173" i="1"/>
  <c r="BB170" i="1"/>
  <c r="BB178" i="1"/>
  <c r="C10" i="5"/>
  <c r="BB112" i="1" l="1"/>
  <c r="BB115" i="1"/>
  <c r="BB114" i="1"/>
  <c r="BB113" i="1"/>
  <c r="I19" i="5"/>
  <c r="I20" i="5"/>
  <c r="I21" i="5"/>
  <c r="I22" i="5"/>
  <c r="I23" i="5"/>
  <c r="I24" i="5"/>
  <c r="I25" i="5"/>
  <c r="I26" i="5"/>
  <c r="I27" i="5"/>
  <c r="I28" i="5"/>
  <c r="I29" i="5"/>
  <c r="C23" i="5"/>
  <c r="C24" i="5"/>
  <c r="C25" i="5"/>
  <c r="C26" i="5"/>
  <c r="C27" i="5"/>
  <c r="C28" i="5"/>
  <c r="C29" i="5"/>
  <c r="C11" i="5" l="1"/>
  <c r="C22" i="5"/>
  <c r="I18" i="5"/>
  <c r="I17" i="5"/>
  <c r="C20" i="5"/>
  <c r="I16" i="5"/>
  <c r="C19" i="5"/>
  <c r="I15" i="5"/>
  <c r="C12" i="5"/>
  <c r="I14" i="5"/>
  <c r="C13" i="5"/>
  <c r="C21" i="5"/>
  <c r="C17" i="5"/>
  <c r="I13" i="5"/>
  <c r="C18" i="5"/>
  <c r="C16" i="5"/>
  <c r="I12" i="5"/>
  <c r="C14" i="5"/>
  <c r="I10" i="5"/>
  <c r="C15" i="5"/>
  <c r="I11" i="5"/>
  <c r="AY58" i="1"/>
  <c r="AY57" i="1"/>
  <c r="D11" i="5" l="1"/>
  <c r="B157" i="2" a="1"/>
  <c r="B157" i="2" s="1"/>
  <c r="C157" i="2" s="1"/>
  <c r="B158" i="2" a="1"/>
  <c r="B158" i="2" s="1"/>
  <c r="C158" i="2" s="1"/>
  <c r="B154" i="2" a="1"/>
  <c r="B154" i="2" s="1"/>
  <c r="C154" i="2" s="1"/>
  <c r="F11" i="5" l="1"/>
  <c r="B156" i="2" a="1"/>
  <c r="B156" i="2" s="1"/>
  <c r="D10" i="5"/>
  <c r="F10" i="5" s="1"/>
  <c r="B165" i="2" l="1" a="1"/>
  <c r="B165" i="2" s="1"/>
  <c r="C165" i="2" s="1"/>
  <c r="BD140" i="1" l="1"/>
  <c r="BC140" i="1"/>
  <c r="AP156" i="1" l="1"/>
  <c r="AP154" i="1"/>
  <c r="AP155" i="1"/>
  <c r="AP153" i="1"/>
  <c r="AP152" i="1"/>
  <c r="B164" i="2" l="1" a="1"/>
  <c r="B164" i="2" s="1"/>
  <c r="B153" i="2" a="1"/>
  <c r="B153" i="2" s="1"/>
  <c r="B155" i="2" a="1"/>
  <c r="B155" i="2" s="1"/>
  <c r="G29" i="5"/>
  <c r="G28" i="5"/>
  <c r="G27" i="5"/>
  <c r="G26" i="5"/>
  <c r="G24" i="5"/>
  <c r="G23" i="5"/>
  <c r="C153" i="2" l="1"/>
  <c r="BB187" i="1" l="1"/>
  <c r="BB186" i="1"/>
  <c r="BB185" i="1"/>
  <c r="BB184" i="1"/>
  <c r="BB183" i="1"/>
  <c r="BB182" i="1"/>
  <c r="BB181" i="1"/>
  <c r="BB180" i="1"/>
  <c r="BB179" i="1"/>
  <c r="J115" i="1" l="1" a="1"/>
  <c r="J115" i="1" s="1"/>
  <c r="J114" i="1" a="1"/>
  <c r="J114" i="1" s="1"/>
  <c r="J113" i="1" a="1"/>
  <c r="J113" i="1" s="1"/>
  <c r="J112" i="1" a="1"/>
  <c r="J112" i="1" s="1"/>
  <c r="J110" i="1" a="1"/>
  <c r="J110" i="1" s="1"/>
  <c r="T115" i="1" a="1"/>
  <c r="T115" i="1" s="1"/>
  <c r="T114" i="1" a="1"/>
  <c r="T114" i="1" s="1"/>
  <c r="T113" i="1" a="1"/>
  <c r="T113" i="1" s="1"/>
  <c r="T112" i="1" a="1"/>
  <c r="T112" i="1" s="1"/>
  <c r="T110" i="1" a="1"/>
  <c r="T110" i="1" s="1"/>
  <c r="AD112" i="1" l="1"/>
  <c r="AD113" i="1"/>
  <c r="AD114" i="1"/>
  <c r="AM114" i="1" s="1"/>
  <c r="AD115" i="1"/>
  <c r="AM115" i="1" s="1"/>
  <c r="AD110" i="1"/>
  <c r="AM110" i="1" s="1"/>
  <c r="AD111" i="1"/>
  <c r="AM112" i="1" l="1"/>
  <c r="AP112" i="1" s="1"/>
  <c r="AT112" i="1" s="1"/>
  <c r="AH112" i="1"/>
  <c r="AH113" i="1"/>
  <c r="AM113" i="1"/>
  <c r="AP113" i="1" s="1"/>
  <c r="AM111" i="1"/>
  <c r="AH111" i="1"/>
  <c r="AH114" i="1"/>
  <c r="AH115" i="1"/>
  <c r="AH110" i="1"/>
  <c r="B40" i="2" l="1"/>
  <c r="B39" i="2"/>
  <c r="B38" i="2"/>
  <c r="B37" i="2"/>
  <c r="AY44" i="1" l="1"/>
  <c r="BB50" i="1"/>
  <c r="T46" i="1"/>
  <c r="AB46" i="1" s="1"/>
  <c r="AF46" i="1" s="1"/>
  <c r="BB49" i="1"/>
  <c r="BB51" i="1"/>
  <c r="BB56" i="1"/>
  <c r="BB48" i="1"/>
  <c r="BB54" i="1"/>
  <c r="BB53" i="1"/>
  <c r="BB55" i="1"/>
  <c r="BB47" i="1"/>
  <c r="AL87" i="1"/>
  <c r="AL80" i="1"/>
  <c r="AL88" i="1"/>
  <c r="AL84" i="1"/>
  <c r="AL85" i="1"/>
  <c r="AL82" i="1"/>
  <c r="AL86" i="1"/>
  <c r="AL83" i="1"/>
  <c r="AL81" i="1"/>
  <c r="E29" i="5"/>
  <c r="D26" i="5"/>
  <c r="F26" i="5" s="1"/>
  <c r="E24" i="5"/>
  <c r="E21" i="5"/>
  <c r="D20" i="5"/>
  <c r="F20" i="5" s="1"/>
  <c r="D18" i="5"/>
  <c r="F18" i="5" s="1"/>
  <c r="E16" i="5"/>
  <c r="AL79" i="1" l="1"/>
  <c r="AP79" i="1" s="1"/>
  <c r="AT79" i="1" s="1"/>
  <c r="AT52" i="1"/>
  <c r="BB52" i="1"/>
  <c r="E19" i="5"/>
  <c r="E18" i="5"/>
  <c r="H18" i="5" s="1"/>
  <c r="D23" i="5"/>
  <c r="F23" i="5" s="1"/>
  <c r="E23" i="5"/>
  <c r="D27" i="5"/>
  <c r="F27" i="5" s="1"/>
  <c r="D21" i="5"/>
  <c r="D29" i="5"/>
  <c r="E27" i="5"/>
  <c r="D15" i="5"/>
  <c r="F15" i="5" s="1"/>
  <c r="E26" i="5"/>
  <c r="H26" i="5" s="1"/>
  <c r="E15" i="5"/>
  <c r="D19" i="5"/>
  <c r="F19" i="5" s="1"/>
  <c r="D14" i="5"/>
  <c r="F14" i="5" s="1"/>
  <c r="E17" i="5"/>
  <c r="D22" i="5"/>
  <c r="F22" i="5" s="1"/>
  <c r="E25" i="5"/>
  <c r="D28" i="5"/>
  <c r="F28" i="5" s="1"/>
  <c r="D17" i="5"/>
  <c r="F17" i="5" s="1"/>
  <c r="D25" i="5"/>
  <c r="D16" i="5"/>
  <c r="D24" i="5"/>
  <c r="E20" i="5"/>
  <c r="H20" i="5" s="1"/>
  <c r="E28" i="5"/>
  <c r="E14" i="5"/>
  <c r="E22" i="5"/>
  <c r="F25" i="5" l="1"/>
  <c r="G25" i="5" s="1"/>
  <c r="H27" i="5"/>
  <c r="F29" i="5"/>
  <c r="H29" i="5" s="1"/>
  <c r="F21" i="5"/>
  <c r="H21" i="5" s="1"/>
  <c r="F24" i="5"/>
  <c r="H24" i="5" s="1"/>
  <c r="F16" i="5"/>
  <c r="H16" i="5" s="1"/>
  <c r="H23" i="5"/>
  <c r="H22" i="5"/>
  <c r="H19" i="5"/>
  <c r="H15" i="5"/>
  <c r="G20" i="5"/>
  <c r="H14" i="5"/>
  <c r="H17" i="5"/>
  <c r="H28" i="5"/>
  <c r="G18" i="5"/>
  <c r="G19" i="5"/>
  <c r="G21" i="5"/>
  <c r="G22" i="5"/>
  <c r="G17" i="5"/>
  <c r="G15" i="5"/>
  <c r="AT51" i="1"/>
  <c r="AT48" i="1"/>
  <c r="AT53" i="1"/>
  <c r="AT54" i="1"/>
  <c r="AT50" i="1"/>
  <c r="AT49" i="1"/>
  <c r="AT55" i="1"/>
  <c r="AT56" i="1"/>
  <c r="AQ187" i="1"/>
  <c r="AQ186" i="1"/>
  <c r="AQ185" i="1"/>
  <c r="AQ184" i="1"/>
  <c r="AQ183" i="1"/>
  <c r="AQ182" i="1"/>
  <c r="AQ181" i="1"/>
  <c r="AQ180" i="1"/>
  <c r="AQ179" i="1"/>
  <c r="AQ177" i="1"/>
  <c r="AL46" i="1"/>
  <c r="H25" i="5" l="1"/>
  <c r="G16" i="5"/>
  <c r="B167" i="2" a="1"/>
  <c r="B167" i="2" s="1"/>
  <c r="C168" i="2" l="1"/>
  <c r="C167" i="2"/>
  <c r="B166" i="2" a="1"/>
  <c r="B166" i="2" s="1"/>
  <c r="C166" i="2" s="1"/>
  <c r="B163" i="2" a="1"/>
  <c r="B163" i="2" s="1"/>
  <c r="C163" i="2" s="1"/>
  <c r="E11" i="5" l="1"/>
  <c r="E13" i="5"/>
  <c r="D13" i="5"/>
  <c r="F13" i="5" s="1"/>
  <c r="D12" i="5"/>
  <c r="F12" i="5" s="1"/>
  <c r="E12" i="5"/>
  <c r="E10" i="5"/>
  <c r="C164" i="2"/>
  <c r="B162" i="2" a="1"/>
  <c r="B162" i="2" s="1"/>
  <c r="C162" i="2" s="1"/>
  <c r="B160" i="2" a="1"/>
  <c r="B160" i="2" s="1"/>
  <c r="B159" i="2" a="1"/>
  <c r="B159" i="2" s="1"/>
  <c r="C159" i="2" s="1"/>
  <c r="C156" i="2"/>
  <c r="H11" i="5" l="1"/>
  <c r="G11" i="5"/>
  <c r="H12" i="5"/>
  <c r="H13" i="5"/>
  <c r="C160" i="2"/>
  <c r="B161" i="2"/>
  <c r="C161" i="2" s="1"/>
  <c r="C155" i="2"/>
  <c r="G12" i="5" l="1"/>
  <c r="G14" i="5"/>
  <c r="G13" i="5"/>
  <c r="G10" i="5"/>
  <c r="H10" i="5"/>
  <c r="BA188" i="1" s="1"/>
  <c r="BA131" i="1" l="1"/>
  <c r="BA18" i="1"/>
  <c r="BA174" i="1"/>
  <c r="BA165" i="1"/>
  <c r="BA147" i="1"/>
  <c r="BA116" i="1"/>
  <c r="BA157" i="1"/>
  <c r="BA89" i="1"/>
  <c r="BA27" i="1"/>
  <c r="BA100" i="1"/>
  <c r="BA58" i="1"/>
  <c r="BA72" i="1"/>
  <c r="BA39" i="1"/>
  <c r="AP88" i="1"/>
  <c r="AT88" i="1" s="1"/>
  <c r="AP110" i="1"/>
  <c r="AT110" i="1" s="1"/>
  <c r="AP82" i="1"/>
  <c r="AT82" i="1" s="1"/>
  <c r="AT113" i="1"/>
  <c r="AP83" i="1"/>
  <c r="AT83" i="1" s="1"/>
  <c r="AP115" i="1"/>
  <c r="AT115" i="1" s="1"/>
  <c r="AP81" i="1"/>
  <c r="AT81" i="1" s="1"/>
  <c r="AP85" i="1"/>
  <c r="AT85" i="1" s="1"/>
  <c r="AP86" i="1"/>
  <c r="AT86" i="1" s="1"/>
  <c r="AP114" i="1"/>
  <c r="AT114" i="1" s="1"/>
  <c r="AP87" i="1"/>
  <c r="AT87" i="1" s="1"/>
  <c r="AP84" i="1"/>
  <c r="AT84" i="1" s="1"/>
  <c r="AP80" i="1"/>
  <c r="AT80" i="1" s="1"/>
  <c r="AP111" i="1"/>
  <c r="AT111" i="1" s="1"/>
  <c r="AB78" i="1"/>
  <c r="AF78" i="1" s="1"/>
  <c r="AL78" i="1" s="1"/>
  <c r="AP46" i="1" l="1"/>
  <c r="AT46" i="1" s="1"/>
  <c r="AP78" i="1"/>
  <c r="AT7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Zach Obert</author>
  </authors>
  <commentList>
    <comment ref="H1" authorId="0" shapeId="0" xr:uid="{6442B72F-2436-4D2E-9B91-12447AEE0EB6}">
      <text>
        <r>
          <rPr>
            <b/>
            <sz val="9"/>
            <color indexed="81"/>
            <rFont val="Tahoma"/>
            <family val="2"/>
          </rPr>
          <t>Zach Obert:</t>
        </r>
        <r>
          <rPr>
            <sz val="9"/>
            <color indexed="81"/>
            <rFont val="Tahoma"/>
            <family val="2"/>
          </rPr>
          <t xml:space="preserve">
This column combines the data sheet name and table ID so make sure if searching for table "C" it's the right table 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Zach Obert</author>
  </authors>
  <commentList>
    <comment ref="F103" authorId="0" shapeId="0" xr:uid="{DB69B995-52B0-4ADD-B1DD-5113DEC98DFF}">
      <text>
        <r>
          <rPr>
            <b/>
            <sz val="9"/>
            <color indexed="81"/>
            <rFont val="Tahoma"/>
            <family val="2"/>
          </rPr>
          <t>NOTE:</t>
        </r>
        <r>
          <rPr>
            <sz val="9"/>
            <color indexed="81"/>
            <rFont val="Tahoma"/>
            <family val="2"/>
          </rPr>
          <t xml:space="preserve">
Make sure that the performance data below is in the same order as the chiller types listed in Table B1.</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Zach Obert</author>
  </authors>
  <commentList>
    <comment ref="E3" authorId="0" shapeId="0" xr:uid="{77077062-927D-47CF-8048-24AFECD2CE34}">
      <text>
        <r>
          <rPr>
            <b/>
            <sz val="9"/>
            <color indexed="81"/>
            <rFont val="Tahoma"/>
            <family val="2"/>
          </rPr>
          <t>Zach Obert:</t>
        </r>
        <r>
          <rPr>
            <sz val="9"/>
            <color indexed="81"/>
            <rFont val="Tahoma"/>
            <family val="2"/>
          </rPr>
          <t xml:space="preserve">
This is code for Ag catalog lighting section</t>
        </r>
      </text>
    </comment>
    <comment ref="J3" authorId="0" shapeId="0" xr:uid="{9D0D22AA-F821-420C-87D2-B36FA10A46BD}">
      <text>
        <r>
          <rPr>
            <b/>
            <sz val="9"/>
            <color indexed="81"/>
            <rFont val="Tahoma"/>
            <family val="2"/>
          </rPr>
          <t>Zach Obert:</t>
        </r>
        <r>
          <rPr>
            <sz val="9"/>
            <color indexed="81"/>
            <rFont val="Tahoma"/>
            <family val="2"/>
          </rPr>
          <t xml:space="preserve">
This is the UOM that appears in the incentive catalog</t>
        </r>
      </text>
    </comment>
    <comment ref="L3" authorId="0" shapeId="0" xr:uid="{C562FE0F-2277-46F8-B78A-26A766C48DA2}">
      <text>
        <r>
          <rPr>
            <b/>
            <sz val="9"/>
            <color indexed="81"/>
            <rFont val="Tahoma"/>
            <family val="2"/>
          </rPr>
          <t>Zach Obert:</t>
        </r>
        <r>
          <rPr>
            <sz val="9"/>
            <color indexed="81"/>
            <rFont val="Tahoma"/>
            <family val="2"/>
          </rPr>
          <t xml:space="preserve">
This is the UOM that appears in the incentive catalog</t>
        </r>
      </text>
    </comment>
    <comment ref="N3" authorId="0" shapeId="0" xr:uid="{6843BAC0-1ADD-4034-8FCF-B7EF27215B76}">
      <text>
        <r>
          <rPr>
            <b/>
            <sz val="9"/>
            <color indexed="81"/>
            <rFont val="Tahoma"/>
            <family val="2"/>
          </rPr>
          <t>Zach Obert:</t>
        </r>
        <r>
          <rPr>
            <sz val="9"/>
            <color indexed="81"/>
            <rFont val="Tahoma"/>
            <family val="2"/>
          </rPr>
          <t xml:space="preserve">
This is the UOM that appears in the incentive catalog</t>
        </r>
      </text>
    </comment>
    <comment ref="U3" authorId="0" shapeId="0" xr:uid="{7B7FE5B0-C1C2-4323-9B1D-450070673962}">
      <text>
        <r>
          <rPr>
            <b/>
            <sz val="9"/>
            <color indexed="81"/>
            <rFont val="Tahoma"/>
            <family val="2"/>
          </rPr>
          <t>Zach Obert:</t>
        </r>
        <r>
          <rPr>
            <sz val="9"/>
            <color indexed="81"/>
            <rFont val="Tahoma"/>
            <family val="2"/>
          </rPr>
          <t xml:space="preserve">
Set % cost limit, otherwise leave at 100%, even if measure isn't eligible for that program</t>
        </r>
      </text>
    </comment>
    <comment ref="V3" authorId="0" shapeId="0" xr:uid="{C200EC28-72DB-4F3C-BB3E-DF648D253E85}">
      <text>
        <r>
          <rPr>
            <b/>
            <sz val="9"/>
            <color indexed="81"/>
            <rFont val="Tahoma"/>
            <family val="2"/>
          </rPr>
          <t>Zach Obert:</t>
        </r>
        <r>
          <rPr>
            <sz val="9"/>
            <color indexed="81"/>
            <rFont val="Tahoma"/>
            <family val="2"/>
          </rPr>
          <t xml:space="preserve">
Set % cost limit, otherwise leave at 100%, even if measure isn't eligible for that program</t>
        </r>
      </text>
    </comment>
    <comment ref="W3" authorId="0" shapeId="0" xr:uid="{106D92A7-551C-4067-95DC-E265B0680940}">
      <text>
        <r>
          <rPr>
            <b/>
            <sz val="9"/>
            <color indexed="81"/>
            <rFont val="Tahoma"/>
            <family val="2"/>
          </rPr>
          <t>Zach Obert:</t>
        </r>
        <r>
          <rPr>
            <sz val="9"/>
            <color indexed="81"/>
            <rFont val="Tahoma"/>
            <family val="2"/>
          </rPr>
          <t xml:space="preserve">
Set % cost limit, otherwise leave at 100%, even if measure isn't eligible for that program</t>
        </r>
      </text>
    </comment>
    <comment ref="X3" authorId="0" shapeId="0" xr:uid="{33B9C100-379A-44FC-8D7F-2C08C212E649}">
      <text>
        <r>
          <rPr>
            <b/>
            <sz val="9"/>
            <color indexed="81"/>
            <rFont val="Tahoma"/>
            <family val="2"/>
          </rPr>
          <t>Zach Obert:</t>
        </r>
        <r>
          <rPr>
            <sz val="9"/>
            <color indexed="81"/>
            <rFont val="Tahoma"/>
            <family val="2"/>
          </rPr>
          <t xml:space="preserve">
This column is for a few special measures (large DX cooling and chillers) that have unique UOM in SPECTRUM to account for the way their incentive is calculated. This is because the incentive is variable based on tons and efficiency, and SPECTRUM can only scale based on 1 variable. </t>
        </r>
      </text>
    </comment>
    <comment ref="Z41" authorId="0" shapeId="0" xr:uid="{43434949-79F5-4FAC-8786-CD02D17A275E}">
      <text>
        <r>
          <rPr>
            <b/>
            <sz val="9"/>
            <color indexed="81"/>
            <rFont val="Tahoma"/>
            <family val="2"/>
          </rPr>
          <t>Zach Obert:</t>
        </r>
        <r>
          <rPr>
            <sz val="9"/>
            <color indexed="81"/>
            <rFont val="Tahoma"/>
            <family val="2"/>
          </rPr>
          <t xml:space="preserve">
But pre-approval required</t>
        </r>
      </text>
    </comment>
    <comment ref="Z77" authorId="0" shapeId="0" xr:uid="{0615F854-9AB7-4249-8C8A-55D0585A5509}">
      <text>
        <r>
          <rPr>
            <b/>
            <sz val="9"/>
            <color indexed="81"/>
            <rFont val="Tahoma"/>
            <family val="2"/>
          </rPr>
          <t>Zach Obert:</t>
        </r>
        <r>
          <rPr>
            <sz val="9"/>
            <color indexed="81"/>
            <rFont val="Tahoma"/>
            <family val="2"/>
          </rPr>
          <t xml:space="preserve">
But pre-approval required</t>
        </r>
      </text>
    </comment>
    <comment ref="Z78" authorId="0" shapeId="0" xr:uid="{CB33F1A5-DE18-4B2E-BF9B-28FF1403553C}">
      <text>
        <r>
          <rPr>
            <b/>
            <sz val="9"/>
            <color indexed="81"/>
            <rFont val="Tahoma"/>
            <family val="2"/>
          </rPr>
          <t>Zach Obert:</t>
        </r>
        <r>
          <rPr>
            <sz val="9"/>
            <color indexed="81"/>
            <rFont val="Tahoma"/>
            <family val="2"/>
          </rPr>
          <t xml:space="preserve">
But pre-approval required</t>
        </r>
      </text>
    </comment>
    <comment ref="Z168" authorId="0" shapeId="0" xr:uid="{6D298A12-7389-40FC-8E0E-E9039C99FF56}">
      <text>
        <r>
          <rPr>
            <b/>
            <sz val="9"/>
            <color indexed="81"/>
            <rFont val="Tahoma"/>
            <family val="2"/>
          </rPr>
          <t>Zach Obert:</t>
        </r>
        <r>
          <rPr>
            <sz val="9"/>
            <color indexed="81"/>
            <rFont val="Tahoma"/>
            <family val="2"/>
          </rPr>
          <t xml:space="preserve">
For first year anyway…since it's a new measure.</t>
        </r>
      </text>
    </comment>
    <comment ref="G219" authorId="0" shapeId="0" xr:uid="{9079086F-39B0-4CC1-8238-5FAF348A815B}">
      <text>
        <r>
          <rPr>
            <b/>
            <sz val="9"/>
            <color indexed="81"/>
            <rFont val="Tahoma"/>
            <family val="2"/>
          </rPr>
          <t>Zach Obert:</t>
        </r>
        <r>
          <rPr>
            <sz val="9"/>
            <color indexed="81"/>
            <rFont val="Tahoma"/>
            <family val="2"/>
          </rPr>
          <t xml:space="preserve">
Entered NC incentive under base measure code and N- measure code so will work either way</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<sst xmlns="http://schemas.openxmlformats.org/spreadsheetml/2006/main" count="7357" uniqueCount="1619">
  <si>
    <t>2026 HVAC REBATE CATALOG</t>
  </si>
  <si>
    <t>SUPPLEMENTAL DATA SHEET</t>
  </si>
  <si>
    <t>Directions:</t>
  </si>
  <si>
    <t>1)</t>
  </si>
  <si>
    <t xml:space="preserve">This tool is an Excel version of the Supplemental Data Sheet for the 2026 HVAC Rebate Catalog. It has built-in formulas and drop-down boxes to make it faster/easier to complete than the 
PDF version, and to provide some error checking capability. </t>
  </si>
  <si>
    <t>2)</t>
  </si>
  <si>
    <t xml:space="preserve">First, complete the Rebate Codes tab with the codes from the rebate catalog(s) that are on the application. While not required, this step is recommended as it will indicate whether a 
supplemental data sheet is / is not required for each measure. Required fields on the Rebate Codes tab are highlighted in yellow. </t>
  </si>
  <si>
    <t>3)</t>
  </si>
  <si>
    <t xml:space="preserve">Rebate codes can be entered either with or without the letter prefix (H4368 or just 4368), but prefix is recommended. </t>
  </si>
  <si>
    <t>4)</t>
  </si>
  <si>
    <t xml:space="preserve">The Rebate Codes tab can identify whether a supplemental data sheet is needed for any measure, but only responses for the HVAC Rebate Catalog can be entered using this tool. 
See the corresponding Excel file for catalogs other than HVAC. </t>
  </si>
  <si>
    <t>5)</t>
  </si>
  <si>
    <t xml:space="preserve">On the HVAC tab, complete the jobsite name, jobsite address, and trade ally name highlighted in yellow. </t>
  </si>
  <si>
    <t>6)</t>
  </si>
  <si>
    <t>Complete any of the tables on the HVAC tab that are required for your rebate application. Add notes in the Comments/Notes column for any unusual situations that require additional explanation.</t>
  </si>
  <si>
    <t>7)</t>
  </si>
  <si>
    <t xml:space="preserve">Tables that have an "Other" option for a response will have a text box similar to "Enter description for 'Other' " appear in the columns to the right of the Comments/Notes column. 
Error messages may also appear to the right of the Comments/Notes column, so make sure to scroll far enough right to check for this. </t>
  </si>
  <si>
    <t>8)</t>
  </si>
  <si>
    <t xml:space="preserve">If any text is too long to fit, manually adjust the row height of that row so that the full text is visible. </t>
  </si>
  <si>
    <t>REBATE CODES - HVAC SUPPLEMENTAL DATA SHEET</t>
  </si>
  <si>
    <t>Hide</t>
  </si>
  <si>
    <t xml:space="preserve">List the rebate code(s), preferably including the letter prefix as shown in the catalog, in the table below. This will provide guidance on whether supplemental data sheets are needed. </t>
  </si>
  <si>
    <t>Message if Code not found:</t>
  </si>
  <si>
    <t>Rebate Code not found under this Program!</t>
  </si>
  <si>
    <t xml:space="preserve">This step is recommended and is designed to provide guidance on applicable portions of supplemental data sheets that need to be completed. </t>
  </si>
  <si>
    <t xml:space="preserve">A fully completed Rebate Application is still required. </t>
  </si>
  <si>
    <t>This is the:</t>
  </si>
  <si>
    <t>HVAC</t>
  </si>
  <si>
    <t>Program:</t>
  </si>
  <si>
    <t>Supplemental Data Sheet</t>
  </si>
  <si>
    <t>REBATE CODE</t>
  </si>
  <si>
    <t>MEASURE NAME</t>
  </si>
  <si>
    <t xml:space="preserve">NEEDED? </t>
  </si>
  <si>
    <t>DATA SHEET NAME</t>
  </si>
  <si>
    <t>DATA SHEET TABLE ID</t>
  </si>
  <si>
    <t xml:space="preserve">DATA SHEET STARTED? </t>
  </si>
  <si>
    <t>2026 HVAC REBATE CATALOG SUPPLEMENTAL DATA SHEET</t>
  </si>
  <si>
    <t>Links to SDS Tables:</t>
  </si>
  <si>
    <t>A1 - Direct Fired Make-up Air Units (Constant Volume) - H5081</t>
  </si>
  <si>
    <r>
      <t xml:space="preserve">THIS FORM MUST BE ATTACHED TO A COMPLETED REBATE APPLICATION AND SUBMITTED TOGETHER. FOR PROJECTS INSTALLED BY 12/31/2026. </t>
    </r>
    <r>
      <rPr>
        <b/>
        <sz val="11"/>
        <rFont val="Calibri"/>
        <family val="2"/>
      </rPr>
      <t>NEED HELP? CALL 800.762.7077.</t>
    </r>
  </si>
  <si>
    <t>A2 - Direct Fired Make-up Air Units (Variable Air Volume) - H10030</t>
  </si>
  <si>
    <t xml:space="preserve">B1 - A/C Split &amp; Packaged Systems - H4368 to H4371 </t>
  </si>
  <si>
    <t xml:space="preserve">B2 - Air Source Heat Pump System - H10025, H10026, H10027 </t>
  </si>
  <si>
    <t>HOW TO FILL OUT THIS FORM</t>
  </si>
  <si>
    <t>CUSTOMER INFORMATION</t>
  </si>
  <si>
    <t>B3 - Split System A/C - Condensing Unit Only - H3909</t>
  </si>
  <si>
    <r>
      <t xml:space="preserve">Refer to the </t>
    </r>
    <r>
      <rPr>
        <b/>
        <sz val="11"/>
        <color theme="1"/>
        <rFont val="Calibri"/>
        <family val="2"/>
        <scheme val="minor"/>
      </rPr>
      <t>HVAC Rebate Catalog</t>
    </r>
    <r>
      <rPr>
        <sz val="11"/>
        <color theme="1"/>
        <rFont val="Calibri"/>
        <family val="2"/>
        <scheme val="minor"/>
      </rPr>
      <t xml:space="preserve"> for measure requirements and information. 
Complete the table corresponding to the measure in the catalog. 
Attach this form to a completed </t>
    </r>
    <r>
      <rPr>
        <b/>
        <sz val="11"/>
        <color theme="1"/>
        <rFont val="Calibri"/>
        <family val="2"/>
        <scheme val="minor"/>
      </rPr>
      <t>Rebate Application</t>
    </r>
    <r>
      <rPr>
        <sz val="11"/>
        <color theme="1"/>
        <rFont val="Calibri"/>
        <family val="2"/>
        <scheme val="minor"/>
      </rPr>
      <t xml:space="preserve"> and submit together.</t>
    </r>
  </si>
  <si>
    <t>C1 &amp; C2 - Chillers - H4712 to H4735</t>
  </si>
  <si>
    <t>D - Energy Recovery Ventilator - H2314, H5082</t>
  </si>
  <si>
    <t>JOB SITE BUSINESS NAME</t>
  </si>
  <si>
    <t>E - Advanced Rooftop Unit Controllers - H3964</t>
  </si>
  <si>
    <t>F1 - Demand Controlled Ventilation for Multiple Zone - H2853</t>
  </si>
  <si>
    <t>JOB SITE ADDRESS</t>
  </si>
  <si>
    <t>F2 - Demand Controlled Ventilation for Single Zone - H3266</t>
  </si>
  <si>
    <t>G - Guest Room Energy Mgmt Controls - H2374</t>
  </si>
  <si>
    <t>TRADE ALLY NAME</t>
  </si>
  <si>
    <t>H - VFDs - H2640, H2641, H2643, H2726, H2644, H2646</t>
  </si>
  <si>
    <t>I - Roof Insulation - B10219, B10220</t>
  </si>
  <si>
    <t>A1</t>
  </si>
  <si>
    <t>DIRECT-FIRED MAKE-UP AIR UNITS (CONSTANT VOLUME) - REBATE CODE: H5081</t>
  </si>
  <si>
    <t>PAGE 15</t>
  </si>
  <si>
    <t>EQUIP #</t>
  </si>
  <si>
    <t>OUTSIDE AIR FLOW (CFM)</t>
  </si>
  <si>
    <r>
      <t>DISCHARGE AIR TEMP (</t>
    </r>
    <r>
      <rPr>
        <b/>
        <sz val="9"/>
        <color theme="0"/>
        <rFont val="Calibri"/>
        <family val="2"/>
      </rPr>
      <t>°</t>
    </r>
    <r>
      <rPr>
        <b/>
        <sz val="9"/>
        <color theme="0"/>
        <rFont val="Calibri"/>
        <family val="2"/>
        <scheme val="minor"/>
      </rPr>
      <t>F)</t>
    </r>
  </si>
  <si>
    <t>WEEKDAY START TIME</t>
  </si>
  <si>
    <t>WEEKDAY END TIME</t>
  </si>
  <si>
    <t>SATURDAY START TIME</t>
  </si>
  <si>
    <t>SATURDAY END TIME</t>
  </si>
  <si>
    <t>SUNDAY START TIME</t>
  </si>
  <si>
    <t>SUNDAY 
END TIME</t>
  </si>
  <si>
    <t>Comments / Notes</t>
  </si>
  <si>
    <t>(Example) MAU 1</t>
  </si>
  <si>
    <t>7:00 AM</t>
  </si>
  <si>
    <t>10:00 PM</t>
  </si>
  <si>
    <t>8:00 AM</t>
  </si>
  <si>
    <t>2:00 PM</t>
  </si>
  <si>
    <t>Off</t>
  </si>
  <si>
    <t>A2</t>
  </si>
  <si>
    <t>DIRECT-FIRED MAKE-UP AIR UNITS (VARIABLE AIR VOLUME) - REBATE CODE: H10030, H10445</t>
  </si>
  <si>
    <t>DISCHARGE AIR TEMP (°F)</t>
  </si>
  <si>
    <t>SUPPLY FAN
(HP)</t>
  </si>
  <si>
    <t>OPERATION
(ALL YEAR / HEAT ONLY)</t>
  </si>
  <si>
    <t>All Year</t>
  </si>
  <si>
    <t>B1</t>
  </si>
  <si>
    <r>
      <t>AIR CONDITIONING SPLIT, PACKAGED, AND AIR SOURCE HEAT PUMPS SYSTEMS (</t>
    </r>
    <r>
      <rPr>
        <b/>
        <sz val="12"/>
        <color rgb="FF0072BC"/>
        <rFont val="Calibri"/>
        <family val="2"/>
      </rPr>
      <t>≥</t>
    </r>
    <r>
      <rPr>
        <b/>
        <sz val="12"/>
        <color rgb="FF0072BC"/>
        <rFont val="Calibri"/>
        <family val="2"/>
        <scheme val="minor"/>
      </rPr>
      <t>5.42 TONS)</t>
    </r>
  </si>
  <si>
    <t>REBATE CODE: H4368, H4369, H4370, H4371, H10025, H10026, H10027</t>
  </si>
  <si>
    <t>PAGE 17</t>
  </si>
  <si>
    <t>Qty</t>
  </si>
  <si>
    <r>
      <t>(A)
AHRI RATED CAPACITY</t>
    </r>
    <r>
      <rPr>
        <sz val="9"/>
        <color rgb="FFFFFFFF"/>
        <rFont val="Calibri"/>
        <family val="2"/>
        <scheme val="minor"/>
      </rPr>
      <t xml:space="preserve"> </t>
    </r>
    <r>
      <rPr>
        <b/>
        <sz val="8"/>
        <color rgb="FFFFFFFF"/>
        <rFont val="Calibri"/>
        <family val="2"/>
        <scheme val="minor"/>
      </rPr>
      <t>(TONS, 2 DECIMALS)</t>
    </r>
  </si>
  <si>
    <r>
      <t xml:space="preserve">(B)
AHRI RATED PART
LOAD EFFICIENCY
</t>
    </r>
    <r>
      <rPr>
        <b/>
        <sz val="8"/>
        <color rgb="FFFFFFFF"/>
        <rFont val="Calibri"/>
        <family val="2"/>
        <scheme val="minor"/>
      </rPr>
      <t>(IEER, 2 DECIMALS)</t>
    </r>
  </si>
  <si>
    <r>
      <t xml:space="preserve">(C)
PART LOAD EFF TO QUALIFY
</t>
    </r>
    <r>
      <rPr>
        <b/>
        <sz val="8"/>
        <color rgb="FFFFFFFF"/>
        <rFont val="Calibri"/>
        <family val="2"/>
        <scheme val="minor"/>
      </rPr>
      <t>(IEER) 
(FROM MEASURE DESCRIPTION)</t>
    </r>
  </si>
  <si>
    <r>
      <t xml:space="preserve">(D)
DELTA EFFICIENCY
</t>
    </r>
    <r>
      <rPr>
        <b/>
        <sz val="8"/>
        <color rgb="FFFFFFFF"/>
        <rFont val="Calibri"/>
        <family val="2"/>
        <scheme val="minor"/>
      </rPr>
      <t>(B - C)</t>
    </r>
  </si>
  <si>
    <t>(E)
ADDITIONAL REBATE
(D x $/TON)</t>
  </si>
  <si>
    <t>(F)
BASE REBATE
($/TON)</t>
  </si>
  <si>
    <t>(G)
REBATE RATE ($/TON)
(E + F)</t>
  </si>
  <si>
    <t>REQUESTED
REBATE*
(A x G x QTY)</t>
  </si>
  <si>
    <t>(Example) AC 1</t>
  </si>
  <si>
    <t>B2</t>
  </si>
  <si>
    <t xml:space="preserve">AIR SOURCE HEAT PUMP SYSTEM </t>
  </si>
  <si>
    <t>REBATE CODE: H10025, H10026, H10027</t>
  </si>
  <si>
    <t>EXISTING EQUIP #</t>
  </si>
  <si>
    <t>EXISTING HEAT SOURCE
(NG, ELECTRIC RESISTANCE, HEAT PUMP)</t>
  </si>
  <si>
    <t xml:space="preserve">EXISTING THERMAL EFFICIENCY
(IF APPLICABLE) (%) </t>
  </si>
  <si>
    <t>(Example) Boiler 1</t>
  </si>
  <si>
    <t>Natural Gas</t>
  </si>
  <si>
    <t>B3</t>
  </si>
  <si>
    <t xml:space="preserve">SPLIT SYSTEM AIR CONDITIONING - CONDENSING UNIT ONLY </t>
  </si>
  <si>
    <t>REBATE CODE: H3909</t>
  </si>
  <si>
    <t>PAGE 18</t>
  </si>
  <si>
    <r>
      <t xml:space="preserve">(B)
AHRI RATED FULL
LOAD EFFICIENCY
</t>
    </r>
    <r>
      <rPr>
        <b/>
        <sz val="8"/>
        <color rgb="FFFFFFFF"/>
        <rFont val="Calibri"/>
        <family val="2"/>
        <scheme val="minor"/>
      </rPr>
      <t>(EER, 2 DECIMALS)</t>
    </r>
  </si>
  <si>
    <r>
      <t xml:space="preserve">(C)
FULL LOAD EFF TO QUALIFY
</t>
    </r>
    <r>
      <rPr>
        <b/>
        <sz val="8"/>
        <color rgb="FFFFFFFF"/>
        <rFont val="Calibri"/>
        <family val="2"/>
        <scheme val="minor"/>
      </rPr>
      <t>(EER) 
(FROM MEASURE DESCRIPTION)</t>
    </r>
  </si>
  <si>
    <t>C1</t>
  </si>
  <si>
    <t xml:space="preserve">CHILLERS (BUILDING COOLING LOAD) - </t>
  </si>
  <si>
    <t>PAGE 19-20</t>
  </si>
  <si>
    <t>REBATE CODE: H4712, H4713, H4714, H4715, H4716, H4717, H4718, H4719, H4720, H4721, H4722, H4723, H4724, H4725, H4726, H4727, H4729, H4730, H4731, H4732, H4733, H4734, H4735</t>
  </si>
  <si>
    <t>EQUIP TYPE</t>
  </si>
  <si>
    <t>Chiller Type</t>
  </si>
  <si>
    <r>
      <t xml:space="preserve">BUILDING/SPACE DESIGN COOLING LOAD </t>
    </r>
    <r>
      <rPr>
        <b/>
        <sz val="8"/>
        <color theme="0"/>
        <rFont val="Calibri"/>
        <family val="2"/>
        <scheme val="minor"/>
      </rPr>
      <t>(TONS)</t>
    </r>
  </si>
  <si>
    <t>BASE OR TRIM
CHILLER?</t>
  </si>
  <si>
    <t>CHILLER LOCKOUT
TEMPERATURE (°F)</t>
  </si>
  <si>
    <t>CODE COMPLIANCE
PATH: A OR B</t>
  </si>
  <si>
    <t>(Example)
Air-Cooled</t>
  </si>
  <si>
    <t>Air-cooled chiller &lt; 150 tons</t>
  </si>
  <si>
    <t>Base</t>
  </si>
  <si>
    <t>Path A</t>
  </si>
  <si>
    <t>C2</t>
  </si>
  <si>
    <t xml:space="preserve">CHILLERS (EQUIPMENT PERFORMANCE) - </t>
  </si>
  <si>
    <r>
      <t>(A)
AHRI RATED CAPACITY</t>
    </r>
    <r>
      <rPr>
        <b/>
        <sz val="8"/>
        <color theme="0"/>
        <rFont val="Calibri"/>
        <family val="2"/>
        <scheme val="minor"/>
      </rPr>
      <t xml:space="preserve"> (TONS, WHOLE)</t>
    </r>
  </si>
  <si>
    <t>(B)
MAX FULL LOAD (KW/TON) 
(FROM MEASURE DESCRIPTION)</t>
  </si>
  <si>
    <r>
      <t>(C)
AHRI RATED FULL LOAD EFFICIENCY</t>
    </r>
    <r>
      <rPr>
        <b/>
        <sz val="8"/>
        <color theme="0"/>
        <rFont val="Calibri"/>
        <family val="2"/>
        <scheme val="minor"/>
      </rPr>
      <t xml:space="preserve"> (KW/TON, 3 DECIMALS)</t>
    </r>
  </si>
  <si>
    <t>(D)
MAX PART LOAD (IPLV) (KW/TON)
(FROM MEASURE DESCRIPTION)</t>
  </si>
  <si>
    <r>
      <t>(E)
AHRI RATED PART LOAD EFFICIENCY</t>
    </r>
    <r>
      <rPr>
        <b/>
        <sz val="8"/>
        <color theme="0"/>
        <rFont val="Calibri"/>
        <family val="2"/>
        <scheme val="minor"/>
      </rPr>
      <t xml:space="preserve"> (IPLV) (KW/TON, 3 DECIMALS)</t>
    </r>
  </si>
  <si>
    <r>
      <t xml:space="preserve">(F)
DELTA
EFFICIENCY:
</t>
    </r>
    <r>
      <rPr>
        <b/>
        <sz val="8"/>
        <color theme="0"/>
        <rFont val="Calibri"/>
        <family val="2"/>
        <scheme val="minor"/>
      </rPr>
      <t>((B - C) + 
(D - E))</t>
    </r>
  </si>
  <si>
    <t>(G)
ADDITIONAL
REBATE
($/TON)</t>
  </si>
  <si>
    <t>(H)
BASE
REBATE
($/TON)</t>
  </si>
  <si>
    <t>(I)
REBATE
RATE
($/TON)
(G + H)</t>
  </si>
  <si>
    <t>TOTAL
REBATE*
(A x I)</t>
  </si>
  <si>
    <t>(Example) Chiller 1</t>
  </si>
  <si>
    <t>D</t>
  </si>
  <si>
    <t>ENERGY RECOVERY VENTILATOR (ERV) - REBATE CODE: H2314, H5082</t>
  </si>
  <si>
    <t>PAGE 21</t>
  </si>
  <si>
    <r>
      <t xml:space="preserve">HOURS OF OPERATION
</t>
    </r>
    <r>
      <rPr>
        <b/>
        <sz val="8"/>
        <color theme="0"/>
        <rFont val="Calibri"/>
        <family val="2"/>
        <scheme val="minor"/>
      </rPr>
      <t>(HRS/WK)</t>
    </r>
  </si>
  <si>
    <r>
      <t xml:space="preserve">SUPPLY AIRFLOW
</t>
    </r>
    <r>
      <rPr>
        <b/>
        <sz val="8"/>
        <color theme="0"/>
        <rFont val="Calibri"/>
        <family val="2"/>
        <scheme val="minor"/>
      </rPr>
      <t>(AHRI LISTED CFM)</t>
    </r>
  </si>
  <si>
    <t>AHRI NET
TOTAL WINTER EFFECTIVENESS %</t>
  </si>
  <si>
    <t>AHRI NET
TOTAL SUMMER EFFECTIVENESS %</t>
  </si>
  <si>
    <r>
      <t>HEATING SYSTEM
EFFICIENCY</t>
    </r>
    <r>
      <rPr>
        <b/>
        <sz val="8"/>
        <color theme="0"/>
        <rFont val="Calibri"/>
        <family val="2"/>
        <scheme val="minor"/>
      </rPr>
      <t xml:space="preserve"> (%)</t>
    </r>
  </si>
  <si>
    <r>
      <t xml:space="preserve">COOLING SYSTEM EFFICIENCY </t>
    </r>
    <r>
      <rPr>
        <b/>
        <sz val="8"/>
        <color theme="0"/>
        <rFont val="Calibri"/>
        <family val="2"/>
        <scheme val="minor"/>
      </rPr>
      <t>(KW/TON or EER, 2 DECIMALS)</t>
    </r>
  </si>
  <si>
    <t>(Example) 
ERV 1</t>
  </si>
  <si>
    <t>1.20 kW/ton</t>
  </si>
  <si>
    <t>E</t>
  </si>
  <si>
    <t>ADVANCED ROOFTOP UNIT CONTROLLERS - REBATE CODE: H3964</t>
  </si>
  <si>
    <t>PAGE 23</t>
  </si>
  <si>
    <t>NOMINAL COOLING CAPACITY (TONS, 2 DECIMALS)</t>
  </si>
  <si>
    <t>HEATER TYPE (NATURAL GAS OR ELECTRIC)</t>
  </si>
  <si>
    <t>TOTAL VARIABLE FAN HP</t>
  </si>
  <si>
    <r>
      <t xml:space="preserve">DCV ENABLED 
</t>
    </r>
    <r>
      <rPr>
        <b/>
        <sz val="8"/>
        <color theme="0"/>
        <rFont val="Calibri"/>
        <family val="2"/>
        <scheme val="minor"/>
      </rPr>
      <t>(Y/N)?</t>
    </r>
  </si>
  <si>
    <r>
      <t xml:space="preserve">ECONOMIZER OPERATIONAL 
</t>
    </r>
    <r>
      <rPr>
        <b/>
        <sz val="8"/>
        <color theme="0"/>
        <rFont val="Calibri"/>
        <family val="2"/>
        <scheme val="minor"/>
      </rPr>
      <t>(Y/N)?</t>
    </r>
  </si>
  <si>
    <t>WEEKDAY
OPEN / CLOSE TIMES</t>
  </si>
  <si>
    <t>SATURDAY
OPEN / CLOSE TIMES</t>
  </si>
  <si>
    <t>SUNDAY
OPEN / CLOSE TIMES</t>
  </si>
  <si>
    <t>(Example) RTU 1</t>
  </si>
  <si>
    <t>Yes</t>
  </si>
  <si>
    <t>/</t>
  </si>
  <si>
    <t>F1</t>
  </si>
  <si>
    <t>DEMAND CONTROLLED VENTILATION (DCV) - REBATE CODE: H2853 (DCV FOR MULTIPLE ZONE)</t>
  </si>
  <si>
    <t>PAGE 24</t>
  </si>
  <si>
    <t>SPACE COOLING (Y/N)</t>
  </si>
  <si>
    <t>SPACE HEATING EFF (%)</t>
  </si>
  <si>
    <t>AREA SERVED TYPE</t>
  </si>
  <si>
    <r>
      <t>AHU COOLING SIZE</t>
    </r>
    <r>
      <rPr>
        <b/>
        <sz val="8"/>
        <color theme="0"/>
        <rFont val="Calibri"/>
        <family val="2"/>
        <scheme val="minor"/>
      </rPr>
      <t xml:space="preserve"> (TONS)</t>
    </r>
  </si>
  <si>
    <t>HOURS OF OPERATION / WEEK</t>
  </si>
  <si>
    <r>
      <t>(A)
EXISTING MIN OUTSIDE AIR FLOW</t>
    </r>
    <r>
      <rPr>
        <b/>
        <sz val="8"/>
        <color theme="0"/>
        <rFont val="Calibri"/>
        <family val="2"/>
        <scheme val="minor"/>
      </rPr>
      <t xml:space="preserve"> (CFM)</t>
    </r>
  </si>
  <si>
    <r>
      <t>(B)
NEW MIN OUTSIDE AIR FLOW RATE</t>
    </r>
    <r>
      <rPr>
        <b/>
        <sz val="8"/>
        <color theme="0"/>
        <rFont val="Calibri"/>
        <family val="2"/>
        <scheme val="minor"/>
      </rPr>
      <t xml:space="preserve"> (CFM)</t>
    </r>
  </si>
  <si>
    <r>
      <rPr>
        <b/>
        <sz val="9"/>
        <color theme="0"/>
        <rFont val="Calibri"/>
        <family val="2"/>
        <scheme val="minor"/>
      </rPr>
      <t>OUTSIDE AIR FLOW REDUCED</t>
    </r>
    <r>
      <rPr>
        <b/>
        <sz val="8"/>
        <color theme="0"/>
        <rFont val="Calibri"/>
        <family val="2"/>
        <scheme val="minor"/>
      </rPr>
      <t xml:space="preserve"> (CFM) (A-B)</t>
    </r>
  </si>
  <si>
    <t>(Example) DCV 1</t>
  </si>
  <si>
    <t>Office</t>
  </si>
  <si>
    <t>F2</t>
  </si>
  <si>
    <t>DEMAND CONTROLLED VENTILATION (DCV) - REBATE CODE: H3266 (DCV FOR SINGLE ZONE)</t>
  </si>
  <si>
    <t>AREA SERVED
TYPE</t>
  </si>
  <si>
    <r>
      <t xml:space="preserve">AHU COOLING
SIZE </t>
    </r>
    <r>
      <rPr>
        <b/>
        <sz val="8"/>
        <color theme="0"/>
        <rFont val="Calibri"/>
        <family val="2"/>
        <scheme val="minor"/>
      </rPr>
      <t>(TONS)</t>
    </r>
  </si>
  <si>
    <r>
      <t xml:space="preserve">AREA SERVED
</t>
    </r>
    <r>
      <rPr>
        <b/>
        <sz val="8"/>
        <color theme="0"/>
        <rFont val="Calibri"/>
        <family val="2"/>
        <scheme val="minor"/>
      </rPr>
      <t>(SQ FT)</t>
    </r>
  </si>
  <si>
    <t>EXISTING ECONOMIZER 
(DB, ENTHALPY)</t>
  </si>
  <si>
    <r>
      <rPr>
        <b/>
        <sz val="9"/>
        <color theme="0"/>
        <rFont val="Calibri"/>
        <family val="2"/>
        <scheme val="minor"/>
      </rPr>
      <t xml:space="preserve">EXISTING AHU CONTROLS
</t>
    </r>
    <r>
      <rPr>
        <b/>
        <sz val="8"/>
        <color theme="0"/>
        <rFont val="Calibri"/>
        <family val="2"/>
        <scheme val="minor"/>
      </rPr>
      <t>(NO SETBACK, EMS/T-stat)</t>
    </r>
  </si>
  <si>
    <t>Dry Bulb</t>
  </si>
  <si>
    <t>T-Stat</t>
  </si>
  <si>
    <t>G</t>
  </si>
  <si>
    <t>GUEST ROOM ENERGY MANAGEMENT CONTROLS - REBATE CODE: H2374</t>
  </si>
  <si>
    <t>HVAC SYSTEM TYPE</t>
  </si>
  <si>
    <t># OF ROOMS</t>
  </si>
  <si>
    <t>COOLING EFFICIENCY W/ UNITS</t>
  </si>
  <si>
    <t>COOLING SYSTEM SOURCE</t>
  </si>
  <si>
    <t>COOLING CAPACITY PER ROOM (TONS)</t>
  </si>
  <si>
    <t>HEATING EFFICIENCY W/ UNITS</t>
  </si>
  <si>
    <t>HEATING SYSTEM SOURCE</t>
  </si>
  <si>
    <t>HEATING CAPACITY PER ROOM (MBH)</t>
  </si>
  <si>
    <t>(Example)
Fan Coil Unit</t>
  </si>
  <si>
    <t>1.2 kW/ton</t>
  </si>
  <si>
    <t>Air-Cooled Chiller</t>
  </si>
  <si>
    <t>Boiler</t>
  </si>
  <si>
    <t>H</t>
  </si>
  <si>
    <t>VARIABLE FREQUENCY DRIVES - REBATE CODE: H2640, H2641, H2643, H2644, H2646, H2726</t>
  </si>
  <si>
    <t>PAGE 25</t>
  </si>
  <si>
    <t>VFD #</t>
  </si>
  <si>
    <t>VFD APPLICATION</t>
  </si>
  <si>
    <t>CONTROLS
BEFORE VFD</t>
  </si>
  <si>
    <r>
      <t xml:space="preserve">EQUIPMENT OPERATING
HOURS </t>
    </r>
    <r>
      <rPr>
        <b/>
        <sz val="8"/>
        <color rgb="FFFFFFFF"/>
        <rFont val="Calibri"/>
        <family val="2"/>
        <scheme val="minor"/>
      </rPr>
      <t>(2,000 hr/yr min)</t>
    </r>
  </si>
  <si>
    <t>HP CONTROLLED
BY VFD</t>
  </si>
  <si>
    <t>QUANTITY</t>
  </si>
  <si>
    <t>REQUESTED REBATE*
(qty X HP X $/HP)</t>
  </si>
  <si>
    <t>(Example) 
AHU-1</t>
  </si>
  <si>
    <t>HVAC Fan</t>
  </si>
  <si>
    <t>Inlet Guide Vanes</t>
  </si>
  <si>
    <t>I</t>
  </si>
  <si>
    <t>ROOF INSULATION - REBATE CODES: B10219, B10220</t>
  </si>
  <si>
    <t>Page 27</t>
  </si>
  <si>
    <r>
      <t>ROOF AREA
(FT</t>
    </r>
    <r>
      <rPr>
        <b/>
        <vertAlign val="superscript"/>
        <sz val="9"/>
        <color rgb="FFFFFFFF"/>
        <rFont val="Calibri"/>
        <family val="2"/>
        <scheme val="minor"/>
      </rPr>
      <t>2</t>
    </r>
    <r>
      <rPr>
        <b/>
        <sz val="9"/>
        <color rgb="FFFFFFFF"/>
        <rFont val="Calibri"/>
        <family val="2"/>
        <scheme val="minor"/>
      </rPr>
      <t>)</t>
    </r>
  </si>
  <si>
    <t>EXISTING INSULATION 
R-VALUE</t>
  </si>
  <si>
    <t>ADDED INSULATION
R-VALUE</t>
  </si>
  <si>
    <t>INSULATED AREA IS ELECTRICALLY COOLED? (Y/N)</t>
  </si>
  <si>
    <t>BUILDING BALANCE (°F)
(IF KNOWN)</t>
  </si>
  <si>
    <t>(Example) 10,000</t>
  </si>
  <si>
    <t>*</t>
  </si>
  <si>
    <r>
      <t>FOCUS ON ENERGY</t>
    </r>
    <r>
      <rPr>
        <sz val="9"/>
        <color theme="3"/>
        <rFont val="Aptos Narrow"/>
        <family val="2"/>
      </rPr>
      <t>®</t>
    </r>
    <r>
      <rPr>
        <sz val="9"/>
        <color theme="3"/>
        <rFont val="Calibri"/>
        <family val="2"/>
        <scheme val="minor"/>
      </rPr>
      <t xml:space="preserve"> may adjust total rebate based on project caps. 
See measure requirements and Terms and Conditions for more information.</t>
    </r>
  </si>
  <si>
    <t>Program Name Lookup</t>
  </si>
  <si>
    <t>Supplemental Data Sheet Names</t>
  </si>
  <si>
    <t>Schools and Government</t>
  </si>
  <si>
    <t>S&amp;G</t>
  </si>
  <si>
    <t>Agribusiness</t>
  </si>
  <si>
    <t>Business &amp; Industry</t>
  </si>
  <si>
    <t>B&amp;I</t>
  </si>
  <si>
    <t>Large Industrial</t>
  </si>
  <si>
    <t>Lighting</t>
  </si>
  <si>
    <t>Ag</t>
  </si>
  <si>
    <t>Process</t>
  </si>
  <si>
    <t>New Construction (any program)</t>
  </si>
  <si>
    <t>BNC</t>
  </si>
  <si>
    <t>Propane</t>
  </si>
  <si>
    <t>HVAC &amp; Plumbing Supplemental Data Sheet</t>
  </si>
  <si>
    <t>Table</t>
  </si>
  <si>
    <t>Column 1</t>
  </si>
  <si>
    <t>Column 2</t>
  </si>
  <si>
    <t>Column 3</t>
  </si>
  <si>
    <t>Column 4</t>
  </si>
  <si>
    <t>Column 5</t>
  </si>
  <si>
    <t>Column 6</t>
  </si>
  <si>
    <t>Column 7</t>
  </si>
  <si>
    <t>Column 8</t>
  </si>
  <si>
    <t>Column 9</t>
  </si>
  <si>
    <t>Column 10</t>
  </si>
  <si>
    <t>Column 11</t>
  </si>
  <si>
    <t>A</t>
  </si>
  <si>
    <t>12 AM (Midnight)</t>
  </si>
  <si>
    <t>1 AM</t>
  </si>
  <si>
    <t>2 AM</t>
  </si>
  <si>
    <t>3 AM</t>
  </si>
  <si>
    <t>4 AM</t>
  </si>
  <si>
    <t>5 AM</t>
  </si>
  <si>
    <t>6 AM</t>
  </si>
  <si>
    <t>7 AM</t>
  </si>
  <si>
    <t>8 AM</t>
  </si>
  <si>
    <t>9 AM</t>
  </si>
  <si>
    <t>10 AM</t>
  </si>
  <si>
    <t>11 AM</t>
  </si>
  <si>
    <t>12 PM (Noon)</t>
  </si>
  <si>
    <t>1 PM</t>
  </si>
  <si>
    <t>2 PM</t>
  </si>
  <si>
    <t>3 PM</t>
  </si>
  <si>
    <t>ASHP</t>
  </si>
  <si>
    <t>4 PM</t>
  </si>
  <si>
    <t>Tons</t>
  </si>
  <si>
    <t>EER</t>
  </si>
  <si>
    <t>IEER</t>
  </si>
  <si>
    <t>5 PM</t>
  </si>
  <si>
    <t>n/a</t>
  </si>
  <si>
    <t>6 PM</t>
  </si>
  <si>
    <t>7 PM</t>
  </si>
  <si>
    <t>8 PM</t>
  </si>
  <si>
    <t>CUSTOM</t>
  </si>
  <si>
    <t>9 PM</t>
  </si>
  <si>
    <t>10 PM</t>
  </si>
  <si>
    <t>DX</t>
  </si>
  <si>
    <t>11 PM</t>
  </si>
  <si>
    <t>Bonus incent</t>
  </si>
  <si>
    <t>Base incent</t>
  </si>
  <si>
    <t>DX NC</t>
  </si>
  <si>
    <t>ASHP NC</t>
  </si>
  <si>
    <t>Dx Cond Only</t>
  </si>
  <si>
    <t>Trim</t>
  </si>
  <si>
    <t>Path B</t>
  </si>
  <si>
    <t>Min Size (&gt;=)</t>
  </si>
  <si>
    <t>Max Size (&lt;)</t>
  </si>
  <si>
    <t>Path A kW/ton</t>
  </si>
  <si>
    <t>Path A IPLV</t>
  </si>
  <si>
    <t>Path B kW/ton</t>
  </si>
  <si>
    <t>Path B IPLV</t>
  </si>
  <si>
    <t>Air-cooled chiller ≥ 150 tons</t>
  </si>
  <si>
    <t>Water cooled, positive disp. (screw/scroll) &lt; 75 tons</t>
  </si>
  <si>
    <t>Water cooled, positive disp. (screw/scroll) ≥ 75 tons and &lt; 150 tons</t>
  </si>
  <si>
    <t>Water cooled, positive disp. (screw/scroll) ≥ 150 tons and &lt; 300 tons</t>
  </si>
  <si>
    <t>Water cooled, positive disp. (screw/scroll) ≥ 300 tons and &lt; 600 tons</t>
  </si>
  <si>
    <t>Water cooled, positive disp. (screw/scroll) ≥ 600 tons</t>
  </si>
  <si>
    <t>Water cooled, centrifugal &lt; 150 tons</t>
  </si>
  <si>
    <t>Water cooled, centrifugal ≥ 150 tons and &lt; 300 tons</t>
  </si>
  <si>
    <t>Water cooled, centrifugal ≥ 300 tons and &lt; 400 tons</t>
  </si>
  <si>
    <t>Water cooled, centrifugal ≥ 400 tons and &lt; 600 tons</t>
  </si>
  <si>
    <t>Water cooled, centrifugal ≥ 600 tons</t>
  </si>
  <si>
    <t>kW/ton</t>
  </si>
  <si>
    <t>COP</t>
  </si>
  <si>
    <t>1:00</t>
  </si>
  <si>
    <t>AM</t>
  </si>
  <si>
    <t>Electric</t>
  </si>
  <si>
    <t>No</t>
  </si>
  <si>
    <t>2:00</t>
  </si>
  <si>
    <t>PM</t>
  </si>
  <si>
    <t>3:00</t>
  </si>
  <si>
    <t>4:00</t>
  </si>
  <si>
    <t>5:00</t>
  </si>
  <si>
    <t>6:00</t>
  </si>
  <si>
    <t>7:00</t>
  </si>
  <si>
    <t>8:00</t>
  </si>
  <si>
    <t>9:00</t>
  </si>
  <si>
    <t>10:00</t>
  </si>
  <si>
    <t>11:00</t>
  </si>
  <si>
    <t>12:00</t>
  </si>
  <si>
    <t>Grocery/Convenience Store</t>
  </si>
  <si>
    <t>Restaurant Quick Serve</t>
  </si>
  <si>
    <t>Restaurant Fine Dining</t>
  </si>
  <si>
    <t>Restaurant Casual Dining</t>
  </si>
  <si>
    <t>Health Care</t>
  </si>
  <si>
    <t>Hotel/Motel</t>
  </si>
  <si>
    <t>School Classroom Wing</t>
  </si>
  <si>
    <t>School Gymnasium</t>
  </si>
  <si>
    <t>School Library</t>
  </si>
  <si>
    <t>School Auditorium</t>
  </si>
  <si>
    <t>Other Public Assembly</t>
  </si>
  <si>
    <t>Retail</t>
  </si>
  <si>
    <t>Warehouse</t>
  </si>
  <si>
    <t>College</t>
  </si>
  <si>
    <t>Other</t>
  </si>
  <si>
    <t>No Setback</t>
  </si>
  <si>
    <t>Retail Store</t>
  </si>
  <si>
    <t>Enthalpy</t>
  </si>
  <si>
    <t>EMS</t>
  </si>
  <si>
    <t>Fan Coil Unit</t>
  </si>
  <si>
    <t>%</t>
  </si>
  <si>
    <t>Hot Water Boiler</t>
  </si>
  <si>
    <t>VRF</t>
  </si>
  <si>
    <t>Water-Cooled Chiller</t>
  </si>
  <si>
    <t>Steam Boiler</t>
  </si>
  <si>
    <t>Ground Source Heat Pump</t>
  </si>
  <si>
    <t>Heat Recovery Chiller</t>
  </si>
  <si>
    <t>Boiler Draft Fan</t>
  </si>
  <si>
    <t>Outlet Control Valve</t>
  </si>
  <si>
    <t xml:space="preserve">Cooling Tower Fan </t>
  </si>
  <si>
    <t>Bypass Valve</t>
  </si>
  <si>
    <t>Discharge Damper</t>
  </si>
  <si>
    <t>Chilled Water Distribution Pump</t>
  </si>
  <si>
    <t>HVAC Heating Pump</t>
  </si>
  <si>
    <t>On/Off</t>
  </si>
  <si>
    <t>Pool Pump Motor</t>
  </si>
  <si>
    <t>The list below is for checking if a specific table has data entry started</t>
  </si>
  <si>
    <t>All Blank?</t>
  </si>
  <si>
    <t>Display Text</t>
  </si>
  <si>
    <t>B1 &amp; B2</t>
  </si>
  <si>
    <t>Need Both</t>
  </si>
  <si>
    <t>C1 &amp; C2</t>
  </si>
  <si>
    <t xml:space="preserve"> </t>
  </si>
  <si>
    <t>B&amp;I MMID</t>
  </si>
  <si>
    <t>B&amp;I Rural MMID</t>
  </si>
  <si>
    <t>NC MMID</t>
  </si>
  <si>
    <t>Business Catalog Code</t>
  </si>
  <si>
    <t>Agribusiness Catalog Code</t>
  </si>
  <si>
    <t>New Construction Catalog Code</t>
  </si>
  <si>
    <t>Measure Text</t>
  </si>
  <si>
    <t>Measure Code &amp; Name</t>
  </si>
  <si>
    <t>B&amp;I Incentive</t>
  </si>
  <si>
    <t>B&amp;I Incentive per…</t>
  </si>
  <si>
    <t>B&amp;I Rural Incentive</t>
  </si>
  <si>
    <t>B&amp;I Rural Incentive per…</t>
  </si>
  <si>
    <t>NC Incentive</t>
  </si>
  <si>
    <t>NC Incentive Per</t>
  </si>
  <si>
    <t>B&amp;I NC Eligible</t>
  </si>
  <si>
    <t>B&amp;I Rural NC Eligible</t>
  </si>
  <si>
    <t>BNC Eligible</t>
  </si>
  <si>
    <t>B&amp;I % of  Project Cost Limit</t>
  </si>
  <si>
    <t>B&amp;I Rural % of  Project Cost Limit</t>
  </si>
  <si>
    <t>Business NC % of  Project Cost Limit</t>
  </si>
  <si>
    <t>Requires Unique SPECTRUM Data Entry for UOM &amp; Qty</t>
  </si>
  <si>
    <t>Hybrid Calc required</t>
  </si>
  <si>
    <t>Tech Review Required</t>
  </si>
  <si>
    <t>Supp Data Sheet Name</t>
  </si>
  <si>
    <t>Supp Data Sheet Table ID</t>
  </si>
  <si>
    <t>Catalog Name</t>
  </si>
  <si>
    <t>Page No.</t>
  </si>
  <si>
    <t>----------------------LIGHTING CATALOG: LED FIXTURES----------------------------</t>
  </si>
  <si>
    <t/>
  </si>
  <si>
    <t>L5459</t>
  </si>
  <si>
    <t>N-L5459</t>
  </si>
  <si>
    <t>LED, ≤43W, 1x4 or 2X4 product replacing 1- or 2-lamp T8 or T12 troffer</t>
  </si>
  <si>
    <t>L5459: LED, ≤43W, 1x4 or 2X4 product replacing 1- or 2-lamp T8 or T12 troffer</t>
  </si>
  <si>
    <t>Fixture</t>
  </si>
  <si>
    <t>L3111</t>
  </si>
  <si>
    <t>N-L3111</t>
  </si>
  <si>
    <t>LED, ≤55W, 2X4 product replacing 3- or 4-lamp T8 or T12 troffer</t>
  </si>
  <si>
    <t>L3111: LED, ≤55W, 2X4 product replacing 3- or 4-lamp T8 or T12 troffer</t>
  </si>
  <si>
    <t>L3400</t>
  </si>
  <si>
    <t>N-L3400</t>
  </si>
  <si>
    <t>2X2 LED, ≤39W, replacing Fixture with 2 or more T8 or T12 Lamps</t>
  </si>
  <si>
    <t>L3400: 2X2 LED, ≤39W, replacing Fixture with 2 or more T8 or T12 Lamps</t>
  </si>
  <si>
    <t>L3401</t>
  </si>
  <si>
    <t>N-L3401</t>
  </si>
  <si>
    <t>2X2 LED, ≤85W, replacing Fixture with 2 or more 2G11 base Lamps</t>
  </si>
  <si>
    <t>L3401: 2X2 LED, ≤85W, replacing Fixture with 2 or more 2G11 base Lamps</t>
  </si>
  <si>
    <t>L10281</t>
  </si>
  <si>
    <t>N-L10281</t>
  </si>
  <si>
    <t>1’ to 3’ LED Linear Ambient Fixture, Interior</t>
  </si>
  <si>
    <t>L10281: 1’ to 3’ LED Linear Ambient Fixture, Interior</t>
  </si>
  <si>
    <t>L10282</t>
  </si>
  <si>
    <t>N-L10282</t>
  </si>
  <si>
    <t>4' LED Linear Ambient Fixture, Interior</t>
  </si>
  <si>
    <t>L10282: 4' LED Linear Ambient Fixture, Interior</t>
  </si>
  <si>
    <t>L10283</t>
  </si>
  <si>
    <t>N-L10283</t>
  </si>
  <si>
    <t>8' LED Linear Ambient Fixture, Interior</t>
  </si>
  <si>
    <t>L10283: 8' LED Linear Ambient Fixture, Interior</t>
  </si>
  <si>
    <t>L10284</t>
  </si>
  <si>
    <t>N-L10284</t>
  </si>
  <si>
    <t>1’ to 3’ LED Linear Ambient Fixture, Exterior</t>
  </si>
  <si>
    <t>L10284: 1’ to 3’ LED Linear Ambient Fixture, Exterior</t>
  </si>
  <si>
    <t>L10285</t>
  </si>
  <si>
    <t>N-L10285</t>
  </si>
  <si>
    <t>4' LED Linear Ambient Fixture, Exterior</t>
  </si>
  <si>
    <t>L10285: 4' LED Linear Ambient Fixture, Exterior</t>
  </si>
  <si>
    <t>L10286</t>
  </si>
  <si>
    <t>N-L10286</t>
  </si>
  <si>
    <t>8' LED Linear Ambient Fixture, Exterior</t>
  </si>
  <si>
    <t>L10286: 8' LED Linear Ambient Fixture, Exterior</t>
  </si>
  <si>
    <t>L10028</t>
  </si>
  <si>
    <t>N-L10028</t>
  </si>
  <si>
    <t>LED Downlight Fixtures replacing or instead of Incandescent, CFL, or HID fixture</t>
  </si>
  <si>
    <t>L10028: LED Downlight Fixtures replacing or instead of Incandescent, CFL, or HID fixture</t>
  </si>
  <si>
    <t>L10029</t>
  </si>
  <si>
    <t>N-L10029</t>
  </si>
  <si>
    <t>LED Downlight Fixtures replacing or instead of Incandescent, CFL or HID fixture, Exterior</t>
  </si>
  <si>
    <t>L10029: LED Downlight Fixtures replacing or instead of Incandescent, CFL or HID fixture, Exterior</t>
  </si>
  <si>
    <t>L4813</t>
  </si>
  <si>
    <t>N-L4813</t>
  </si>
  <si>
    <t>LED Track/Mono/Accent fixtures replacing incandescent, CFL, or HID fixture</t>
  </si>
  <si>
    <t>L4813: LED Track/Mono/Accent fixtures replacing incandescent, CFL, or HID fixture</t>
  </si>
  <si>
    <t>Watt Reduced</t>
  </si>
  <si>
    <t>Optional (yes if baseline watts not from input wattage table in lighting catalog)</t>
  </si>
  <si>
    <t>L3903</t>
  </si>
  <si>
    <t>Not Eligible</t>
  </si>
  <si>
    <t>Interior LED Signage</t>
  </si>
  <si>
    <t>L3903: Interior LED Signage</t>
  </si>
  <si>
    <t>Watt Installed</t>
  </si>
  <si>
    <t>N/a</t>
  </si>
  <si>
    <t>Optional (if applied wattage does not match invoice)</t>
  </si>
  <si>
    <t>L3904</t>
  </si>
  <si>
    <t>Exterior LED Signage</t>
  </si>
  <si>
    <t>L3904: Exterior LED Signage</t>
  </si>
  <si>
    <t>N/A</t>
  </si>
  <si>
    <t>L3091</t>
  </si>
  <si>
    <t>≤ 155W LED High Bay/Low Bay, replacing or instead of 250W HID</t>
  </si>
  <si>
    <t>L3091: ≤ 155W LED High Bay/Low Bay, replacing or instead of 250W HID</t>
  </si>
  <si>
    <t>L3092</t>
  </si>
  <si>
    <t>≤ 250W LED High Bay/Low Bay, instead of 320-399W HID</t>
  </si>
  <si>
    <t>L3092: ≤ 250W LED High Bay/Low Bay, instead of 320-399W HID</t>
  </si>
  <si>
    <t>L3093</t>
  </si>
  <si>
    <t>≤ 250W LED High Bay/Low Bay, replacing 400W HID</t>
  </si>
  <si>
    <t>L3093: ≤ 250W LED High Bay/Low Bay, replacing 400W HID</t>
  </si>
  <si>
    <t>L3094</t>
  </si>
  <si>
    <t>≤ 365W LED High Bay/Low Bay, replacing 400W HID</t>
  </si>
  <si>
    <t>L3094: ≤ 365W LED High Bay/Low Bay, replacing 400W HID</t>
  </si>
  <si>
    <t>L3095</t>
  </si>
  <si>
    <t>≤ 500W LED High Bay/Low Bay, replacing or instead of 1000W HID</t>
  </si>
  <si>
    <t>L3095: ≤ 500W LED High Bay/Low Bay, replacing or instead of 1000W HID</t>
  </si>
  <si>
    <t>L3096</t>
  </si>
  <si>
    <t>≤ 800W LED High Bay/Low Bay, replacing or instead of 1000W HID</t>
  </si>
  <si>
    <t>L3096: ≤ 800W LED High Bay/Low Bay, replacing or instead of 1000W HID</t>
  </si>
  <si>
    <t>L5460</t>
  </si>
  <si>
    <t>N-L5460</t>
  </si>
  <si>
    <t>≤ 85W LED High Bay/Low Bay, replacing 4 Lamp 4' or 2 Lamp 8' T8 or T12</t>
  </si>
  <si>
    <t>L5460: ≤ 85W LED High Bay/Low Bay, replacing 4 Lamp 4' or 2 Lamp 8' T8 or T12</t>
  </si>
  <si>
    <t>L5461</t>
  </si>
  <si>
    <t>≤ 125W LED High Bay/Low Bay, replacing 4 Lamp 4' or 2 Lamp 8' T12HO</t>
  </si>
  <si>
    <t>L5461: ≤ 125W LED High Bay/Low Bay, replacing 4 Lamp 4' or 2 Lamp 8' T12HO</t>
  </si>
  <si>
    <t>L3393</t>
  </si>
  <si>
    <t>N-L3393</t>
  </si>
  <si>
    <t>≤ 180W LED High Bay/Low Bay, replacing or instead of 6L T8 or 4L T5HO</t>
  </si>
  <si>
    <t>L3393: ≤ 180W LED High Bay/Low Bay, replacing or instead of 6L T8 or 4L T5HO</t>
  </si>
  <si>
    <t>L4347</t>
  </si>
  <si>
    <t>N-L4347</t>
  </si>
  <si>
    <t>≤ 250W LED High Bay/Low Bay, replacing or instead of 8L T8 or 6L T5HO</t>
  </si>
  <si>
    <t>L4347: ≤ 250W LED High Bay/Low Bay, replacing or instead of 8L T8 or 6L T5HO</t>
  </si>
  <si>
    <t>L4795</t>
  </si>
  <si>
    <t>N-L4795</t>
  </si>
  <si>
    <t>≤ 300W LED High Bay/Low Bay, replacing or instead of 10L T8 or 8L T5HO</t>
  </si>
  <si>
    <t>L4795: ≤ 300W LED High Bay/Low Bay, replacing or instead of 10L T8 or 8L T5HO</t>
  </si>
  <si>
    <t>L4796</t>
  </si>
  <si>
    <t>N-L4796</t>
  </si>
  <si>
    <t>≤ 350W LED High Bay/Low Bay, replacing or instead of 12L T8 or 10L T5HO</t>
  </si>
  <si>
    <t>L4796: ≤ 350W LED High Bay/Low Bay, replacing or instead of 12L T8 or 10L T5HO</t>
  </si>
  <si>
    <t>L4280</t>
  </si>
  <si>
    <t>N-L4280</t>
  </si>
  <si>
    <t>Outdoor LED Fixture or Retrofit Kit – Low Output ≤4,999 lumens</t>
  </si>
  <si>
    <t>L4280: Outdoor LED Fixture or Retrofit Kit – Low Output ≤4,999 lumens</t>
  </si>
  <si>
    <t>L4281</t>
  </si>
  <si>
    <t>N-L4281</t>
  </si>
  <si>
    <t>Outdoor LED Fixture or Retrofit Kit – Mid Output 5,000 – 9,999 lumens</t>
  </si>
  <si>
    <t>L4281: Outdoor LED Fixture or Retrofit Kit – Mid Output 5,000 – 9,999 lumens</t>
  </si>
  <si>
    <t>L4282</t>
  </si>
  <si>
    <t>N-L4282</t>
  </si>
  <si>
    <t>Outdoor LED Fixture or Retrofit Kit – High Output 10,000 – 29,999 lumens</t>
  </si>
  <si>
    <t>L4282: Outdoor LED Fixture or Retrofit Kit – High Output 10,000 – 29,999 lumens</t>
  </si>
  <si>
    <t>L4283</t>
  </si>
  <si>
    <t>N-L4283</t>
  </si>
  <si>
    <t>Outdoor LED Fixture or Retrofit Kit – Very High Output ≥30,000 lumens</t>
  </si>
  <si>
    <t>L4283: Outdoor LED Fixture or Retrofit Kit – Very High Output ≥30,000 lumens</t>
  </si>
  <si>
    <t>----------------------LIGHTING CATALOG: LED LAMPS----------------------------</t>
  </si>
  <si>
    <t>L10042</t>
  </si>
  <si>
    <t>DLC listed, Mogul Screw-Base (E39) LED lamp replacing HID</t>
  </si>
  <si>
    <t>L10042: DLC listed, Mogul Screw-Base (E39) LED lamp replacing HID</t>
  </si>
  <si>
    <t>Lamp</t>
  </si>
  <si>
    <t>L10043</t>
  </si>
  <si>
    <t>DLC listed, Mogul Screw-Base (E39) lamp replacing HID, Exterior</t>
  </si>
  <si>
    <t>L10043: DLC listed, Mogul Screw-Base (E39) lamp replacing HID, Exterior</t>
  </si>
  <si>
    <t>L10039</t>
  </si>
  <si>
    <t>Four-pin base LED Lamp Replacing CFL</t>
  </si>
  <si>
    <t>L10039: Four-pin base LED Lamp Replacing CFL</t>
  </si>
  <si>
    <t>L10040</t>
  </si>
  <si>
    <t>Four-pin base LED Lamp Replacing CFL, Exterior</t>
  </si>
  <si>
    <t>L10040: Four-pin base LED Lamp Replacing CFL, Exterior</t>
  </si>
  <si>
    <t>L5451</t>
  </si>
  <si>
    <t>4' or U-Bend TLED, ≤24W, replacing 4' or U-Bend T5, T8, or T12 Lamp</t>
  </si>
  <si>
    <t>L5451: 4' or U-Bend TLED, ≤24W, replacing 4' or U-Bend T5, T8, or T12 Lamp</t>
  </si>
  <si>
    <t>L5452</t>
  </si>
  <si>
    <t>4' TLED, replacing 4' T5HO Lamp</t>
  </si>
  <si>
    <t>L5452: 4' TLED, replacing 4' T5HO Lamp</t>
  </si>
  <si>
    <t>L5453</t>
  </si>
  <si>
    <t>L4797</t>
  </si>
  <si>
    <t>2' or 3' TLED, replacing 2' or 3' T8 or T12 Lamp</t>
  </si>
  <si>
    <t>L5453: 2' or 3' TLED, replacing 2' or 3' T8 or T12 Lamp</t>
  </si>
  <si>
    <t>L5454</t>
  </si>
  <si>
    <t>L4809</t>
  </si>
  <si>
    <t>8' TLED, replacing 8' T8 or T12 Lamp</t>
  </si>
  <si>
    <t>L5454: 8' TLED, replacing 8' T8 or T12 Lamp</t>
  </si>
  <si>
    <t>L5456</t>
  </si>
  <si>
    <t>4' or U-Bend TLED ≤24W, replacing 4' or U-Bend T5, T8 or T12 Lamp, Dusk to Dawn, Exterior</t>
  </si>
  <si>
    <t>L5456: 4' or U-Bend TLED ≤24W, replacing 4' or U-Bend T5, T8 or T12 Lamp, Dusk to Dawn, Exterior</t>
  </si>
  <si>
    <t>L5458</t>
  </si>
  <si>
    <t>8' TLED, replacing 8' T8 or T12 Lamp, Dusk to Dawn, Exterior</t>
  </si>
  <si>
    <t>L5458: 8' TLED, replacing 8' T8 or T12 Lamp, Dusk to Dawn, Exterior</t>
  </si>
  <si>
    <t>----------------------LIGHTING CATALOG: CONTROLS----------------------------</t>
  </si>
  <si>
    <t>L10223</t>
  </si>
  <si>
    <t>N-L10223</t>
  </si>
  <si>
    <t>Advanced Lighting Controls, Interior</t>
  </si>
  <si>
    <t>L10223: Advanced Lighting Controls, Interior</t>
  </si>
  <si>
    <t>Fixture Controlled</t>
  </si>
  <si>
    <t>B</t>
  </si>
  <si>
    <t>L10224</t>
  </si>
  <si>
    <t>N-L10224</t>
  </si>
  <si>
    <t>Advanced Lighting Controls, Exterior</t>
  </si>
  <si>
    <t>L10224: Advanced Lighting Controls, Exterior</t>
  </si>
  <si>
    <t>L10432</t>
  </si>
  <si>
    <t>N-L10432</t>
  </si>
  <si>
    <t>ANSI Controls System Configuration Report</t>
  </si>
  <si>
    <t>L10432: ANSI Controls System Configuration Report</t>
  </si>
  <si>
    <t>Report</t>
  </si>
  <si>
    <t>L10431</t>
  </si>
  <si>
    <t>Standard Lighting Controls, Interior</t>
  </si>
  <si>
    <t>L10431: Standard Lighting Controls, Interior</t>
  </si>
  <si>
    <t>L10430</t>
  </si>
  <si>
    <t>Standard Lighting Controls, Exterior</t>
  </si>
  <si>
    <t>L10430: Standard Lighting Controls, Exterior</t>
  </si>
  <si>
    <t>----------------------LIGHTING CATALOG: OTHER LIGHTING SOLUTIONS----------------------------</t>
  </si>
  <si>
    <t>Eligible under NC</t>
  </si>
  <si>
    <t>N-L4948</t>
  </si>
  <si>
    <t>Lighting Power Density (LPD) better than code requirements</t>
  </si>
  <si>
    <t>Eligible under NC: Lighting Power Density (LPD) better than code requirements</t>
  </si>
  <si>
    <t>kWh Reduced</t>
  </si>
  <si>
    <t>R5235</t>
  </si>
  <si>
    <t>N-R5235</t>
  </si>
  <si>
    <t>Refrigeration Savings for Lighting Upgrades in Freezers</t>
  </si>
  <si>
    <t>R5235: Refrigeration Savings for Lighting Upgrades in Freezers</t>
  </si>
  <si>
    <t>R5236</t>
  </si>
  <si>
    <t>N-R5236</t>
  </si>
  <si>
    <t>Refrigeration Savings for Lighting Upgrades in Coolers</t>
  </si>
  <si>
    <t>R5236: Refrigeration Savings for Lighting Upgrades in Coolers</t>
  </si>
  <si>
    <t>L10287</t>
  </si>
  <si>
    <t>General Wattage Reduction, ≥1,500 Hours, Interior</t>
  </si>
  <si>
    <t>L10287: General Wattage Reduction, ≥1,500 Hours, Interior</t>
  </si>
  <si>
    <t>Optional</t>
  </si>
  <si>
    <t>L10433</t>
  </si>
  <si>
    <t>General Wattage Reduction, &lt;1,500 Hours, Interior</t>
  </si>
  <si>
    <t>L10433: General Wattage Reduction, &lt;1,500 Hours, Interior</t>
  </si>
  <si>
    <t>L10288</t>
  </si>
  <si>
    <t>General Wattage Reduction, ≥1,500 Hours, Exterior</t>
  </si>
  <si>
    <t>L10288: General Wattage Reduction, ≥1,500 Hours, Exterior</t>
  </si>
  <si>
    <t>L10437</t>
  </si>
  <si>
    <t>General Wattage Reduction, &lt;1,500 Hours, Exterior</t>
  </si>
  <si>
    <t>L10437: General Wattage Reduction, &lt;1,500 Hours, Exterior</t>
  </si>
  <si>
    <t>----------------------HVAC CATALOG: HEATING SYSTEMS----------------------------</t>
  </si>
  <si>
    <t>H10222</t>
  </si>
  <si>
    <t>N-H10222</t>
  </si>
  <si>
    <t>Hot Water Boilers, ≥300 MBh input, 90%-94% thermal efficiency</t>
  </si>
  <si>
    <t>H10222: Hot Water Boilers, ≥300 MBh input, 90%-94% thermal efficiency</t>
  </si>
  <si>
    <t>MBh</t>
  </si>
  <si>
    <t>H10207</t>
  </si>
  <si>
    <t>N-H10207</t>
  </si>
  <si>
    <t>Hot Water Boilers, ≥300 MBh input, ≥95% thermal efficiency</t>
  </si>
  <si>
    <t>H10207: Hot Water Boilers, ≥300 MBh input, ≥95% thermal efficiency</t>
  </si>
  <si>
    <t>H2221</t>
  </si>
  <si>
    <t>Outdoor Air Reset/Cutout Controls</t>
  </si>
  <si>
    <t>H2221: Outdoor Air Reset/Cutout Controls</t>
  </si>
  <si>
    <t>Control</t>
  </si>
  <si>
    <t>H2205</t>
  </si>
  <si>
    <t>Linkageless Controls, HVAC Boilers</t>
  </si>
  <si>
    <t>H2205: Linkageless Controls, HVAC Boilers</t>
  </si>
  <si>
    <t>BHP</t>
  </si>
  <si>
    <t>H2206</t>
  </si>
  <si>
    <t>N-H2206</t>
  </si>
  <si>
    <t>O₂ Trim Controls, HVAC Boilers</t>
  </si>
  <si>
    <t>H2206: O₂ Trim Controls, HVAC Boilers</t>
  </si>
  <si>
    <t>H2203</t>
  </si>
  <si>
    <t>High Turndown Burner, Retrofit on Existing Boiler</t>
  </si>
  <si>
    <t>H2203: High Turndown Burner, Retrofit on Existing Boiler</t>
  </si>
  <si>
    <t>H5237</t>
  </si>
  <si>
    <t>N-H5237</t>
  </si>
  <si>
    <t>High Turndown Burner, New Boiler Replacement</t>
  </si>
  <si>
    <t>H5237: High Turndown Burner, New Boiler Replacement</t>
  </si>
  <si>
    <t>H2225</t>
  </si>
  <si>
    <t>Steam Trap Survey (HVAC)</t>
  </si>
  <si>
    <t>H2225: Steam Trap Survey (HVAC)</t>
  </si>
  <si>
    <t>Steam Trap</t>
  </si>
  <si>
    <t>H10425</t>
  </si>
  <si>
    <t>Steam Trap Repair, &lt;10 psig General Heating</t>
  </si>
  <si>
    <t>H10425: Steam Trap Repair, &lt;10 psig General Heating</t>
  </si>
  <si>
    <t>H10427</t>
  </si>
  <si>
    <t>Steam Trap Repair, 10-49 psig General Heating</t>
  </si>
  <si>
    <t>H10427: Steam Trap Repair, 10-49 psig General Heating</t>
  </si>
  <si>
    <t>H10428</t>
  </si>
  <si>
    <t>Steam Trap Repair, 50-124 psig General Heating</t>
  </si>
  <si>
    <t>H10428: Steam Trap Repair, 50-124 psig General Heating</t>
  </si>
  <si>
    <t>H10426</t>
  </si>
  <si>
    <t>Steam Trap Repair, ≥125 psig General Heating</t>
  </si>
  <si>
    <t>H10426: Steam Trap Repair, ≥125 psig General Heating</t>
  </si>
  <si>
    <t>H2429</t>
  </si>
  <si>
    <t>Insulation for Steam Fittings, Natural Gas</t>
  </si>
  <si>
    <t>H2429: Insulation for Steam Fittings, Natural Gas</t>
  </si>
  <si>
    <t>Fitting</t>
  </si>
  <si>
    <t>H2430</t>
  </si>
  <si>
    <t>Insulation for Steam Pipe, Natural Gas</t>
  </si>
  <si>
    <t>H2430: Insulation for Steam Pipe, Natural Gas</t>
  </si>
  <si>
    <t>Ft of Pipe</t>
  </si>
  <si>
    <t>H2422</t>
  </si>
  <si>
    <t>N-H2422</t>
  </si>
  <si>
    <t>Infrared Heater</t>
  </si>
  <si>
    <t>H2422: Infrared Heater</t>
  </si>
  <si>
    <t>H5436</t>
  </si>
  <si>
    <t>N-H5436</t>
  </si>
  <si>
    <t>Unit Heater, ≥ 90% Thermal Efficiency</t>
  </si>
  <si>
    <t>H5436: Unit Heater, ≥ 90% Thermal Efficiency</t>
  </si>
  <si>
    <t>H2699</t>
  </si>
  <si>
    <t>N-H2699</t>
  </si>
  <si>
    <t>PTHP &lt;8,000 BTUh, ≥10.7 EER and ≥3.1 COP   (NC =  ≥12.7 EER and ≥3.1 COP)</t>
  </si>
  <si>
    <t>H2699: PTHP &lt;8,000 BTUh, ≥10.7 EER and ≥3.1 COP   (NC =  ≥12.7 EER and ≥3.1 COP)</t>
  </si>
  <si>
    <t>PTHP</t>
  </si>
  <si>
    <t>H2702</t>
  </si>
  <si>
    <t>N-H2702</t>
  </si>
  <si>
    <t>PTHP 8,000-9,999 BTUh, ≥10.4 EER and ≥3.0 COP   (NC =  ≥12.1 EER and ≥3.0 COP)</t>
  </si>
  <si>
    <t>H2702: PTHP 8,000-9,999 BTUh, ≥10.4 EER and ≥3.0 COP   (NC =  ≥12.1 EER and ≥3.0 COP)</t>
  </si>
  <si>
    <t>H2701</t>
  </si>
  <si>
    <t>N-H2701</t>
  </si>
  <si>
    <t>PTHP 10,000-12,999 BTUh, ≥9.9 EER and ≥2.9 COP   (NC =  ≥10.9 EER and ≥2.9 COP)</t>
  </si>
  <si>
    <t>H2701: PTHP 10,000-12,999 BTUh, ≥9.9 EER and ≥2.9 COP   (NC =  ≥10.9 EER and ≥2.9 COP)</t>
  </si>
  <si>
    <t>H2700</t>
  </si>
  <si>
    <t>N-H2700</t>
  </si>
  <si>
    <t>PTHP ≥13,000 BTUh, ≥9.3 EER and ≥2.9 COP   (NC =  ≥10.3 EER and ≥2.9 COP)</t>
  </si>
  <si>
    <t>H2700: PTHP ≥13,000 BTUh, ≥9.3 EER and ≥2.9 COP   (NC =  ≥10.3 EER and ≥2.9 COP)</t>
  </si>
  <si>
    <t>H5081</t>
  </si>
  <si>
    <t>N-H5081</t>
  </si>
  <si>
    <t>Direct Fired Make-up Air Unit, Constant Volume</t>
  </si>
  <si>
    <t>H5081: Direct Fired Make-up Air Unit, Constant Volume</t>
  </si>
  <si>
    <t>CFM</t>
  </si>
  <si>
    <t>H10030</t>
  </si>
  <si>
    <t>N-H10030</t>
  </si>
  <si>
    <t>Direct Fired Make-up Air Unit, Variable Air Volume</t>
  </si>
  <si>
    <t>H10030: Direct Fired Make-up Air Unit, Variable Air Volume</t>
  </si>
  <si>
    <t>H10445</t>
  </si>
  <si>
    <t>N-H10445</t>
  </si>
  <si>
    <t>Direct Fired Make-up Air Unit, Variable Air Volume instead of Constant Volume</t>
  </si>
  <si>
    <t>H10445: Direct Fired Make-up Air Unit, Variable Air Volume instead of Constant Volume</t>
  </si>
  <si>
    <t>----------------------HVAC CATALOG: COOLING SYSTEMS----------------------------</t>
  </si>
  <si>
    <t>H5423</t>
  </si>
  <si>
    <t>N-H5423</t>
  </si>
  <si>
    <t>16 SEER2 A/C Split System or Single Package, &lt; 5.42 tons</t>
  </si>
  <si>
    <t>H5423: 16 SEER2 A/C Split System or Single Package, &lt; 5.42 tons</t>
  </si>
  <si>
    <t>A/C Unit</t>
  </si>
  <si>
    <t>H5424</t>
  </si>
  <si>
    <t>N-H5424</t>
  </si>
  <si>
    <t>17 SEER2 A/C Split System or Single Package, &lt; 5.42 tons</t>
  </si>
  <si>
    <t>H5424: 17 SEER2 A/C Split System or Single Package, &lt; 5.42 tons</t>
  </si>
  <si>
    <t>H5425</t>
  </si>
  <si>
    <t>N-H5425</t>
  </si>
  <si>
    <t>18 SEER2 A/C Split System or Single Package, &lt; 5.42 tons</t>
  </si>
  <si>
    <t>H5425: 18 SEER2 A/C Split System or Single Package, &lt; 5.42 tons</t>
  </si>
  <si>
    <t>H5426</t>
  </si>
  <si>
    <t>N-H5426</t>
  </si>
  <si>
    <t>19 SEER2 A/C Split System or Single Package, &lt; 5.42 tons</t>
  </si>
  <si>
    <t>H5426: 19 SEER2 A/C Split System or Single Package, &lt; 5.42 tons</t>
  </si>
  <si>
    <t>H5427</t>
  </si>
  <si>
    <t>N-H5427</t>
  </si>
  <si>
    <t>20 SEER2 A/C Split System or Single Package, &lt; 5.42 tons</t>
  </si>
  <si>
    <t>H5427: 20 SEER2 A/C Split System or Single Package, &lt; 5.42 tons</t>
  </si>
  <si>
    <t>H2820</t>
  </si>
  <si>
    <t>N-H2820</t>
  </si>
  <si>
    <t>Ground Source Heat Pump w/ Electric Back-Up</t>
  </si>
  <si>
    <t>H2820: Ground Source Heat Pump w/ Electric Back-Up</t>
  </si>
  <si>
    <t>System</t>
  </si>
  <si>
    <t>H2821</t>
  </si>
  <si>
    <t>N-H2821</t>
  </si>
  <si>
    <t>Ground Source Heat Pump w/ Natural Gas Back-Up</t>
  </si>
  <si>
    <t>H2821: Ground Source Heat Pump w/ Natural Gas Back-Up</t>
  </si>
  <si>
    <t>H4368</t>
  </si>
  <si>
    <t>N-H4368</t>
  </si>
  <si>
    <t>DX Cooling ≥ 5.42 to &lt; 11.25 tons, Min. Eff. = 16.1 IEER (additional incentive on IEER)</t>
  </si>
  <si>
    <t>H4368: DX Cooling ≥ 5.42 to &lt; 11.25 tons, Min. Eff. = 16.1 IEER (additional incentive on IEER)</t>
  </si>
  <si>
    <t>$30+$5/1.0 IEER &gt; Min</t>
  </si>
  <si>
    <t>Ton</t>
  </si>
  <si>
    <t>$25+$3/1.0 IEER &gt; Min</t>
  </si>
  <si>
    <t>H4369</t>
  </si>
  <si>
    <t>N-H4369</t>
  </si>
  <si>
    <t>DX Cooling ≥ 11.25 to &lt; 20.00 tons, Min. Eff. = 15.4 IEER (additional incentive on IEER)</t>
  </si>
  <si>
    <t>H4369: DX Cooling ≥ 11.25 to &lt; 20.00 tons, Min. Eff. = 15.4 IEER (additional incentive on IEER)</t>
  </si>
  <si>
    <t>H4370</t>
  </si>
  <si>
    <t>N-H4370</t>
  </si>
  <si>
    <t>DX Cooling ≥ 20.00 to &lt; 63.33 tons, Min. Eff. = 14.3 IEER (additional incentive on IEER)</t>
  </si>
  <si>
    <t>H4370: DX Cooling ≥ 20.00 to &lt; 63.33 tons, Min. Eff. = 14.3 IEER (additional incentive on IEER)</t>
  </si>
  <si>
    <t>H4371</t>
  </si>
  <si>
    <t>N-H4371</t>
  </si>
  <si>
    <t>DX Cooling ≥ 63.33 tons, Min. Eff. = 9.7 EER and 13.6 IEER (additional incentive on IEER)</t>
  </si>
  <si>
    <t>H4371: DX Cooling ≥ 63.33 tons, Min. Eff. = 9.7 EER and 13.6 IEER (additional incentive on IEER)</t>
  </si>
  <si>
    <t>H10025</t>
  </si>
  <si>
    <t>N-H10025</t>
  </si>
  <si>
    <t>Air Source Heat Pump ≥ 5.42 to &lt; 11.25 tons, Min. Eff. = 15.1 IEER (additional incentive on IEER)</t>
  </si>
  <si>
    <t>H10025: Air Source Heat Pump ≥ 5.42 to &lt; 11.25 tons, Min. Eff. = 15.1 IEER (additional incentive on IEER)</t>
  </si>
  <si>
    <t>$40+$5/1.0 IEER &gt; Min</t>
  </si>
  <si>
    <t>H10026</t>
  </si>
  <si>
    <t>N-H10026</t>
  </si>
  <si>
    <t>Air Source Heat Pump ≥ 11.25 to &lt; 20.00 tons, Min. Eff. = 14.5 IEER (additional incentive on IEER)</t>
  </si>
  <si>
    <t>H10026: Air Source Heat Pump ≥ 11.25 to &lt; 20.00 tons, Min. Eff. = 14.5 IEER (additional incentive on IEER)</t>
  </si>
  <si>
    <t>H10027</t>
  </si>
  <si>
    <t>N-H10027</t>
  </si>
  <si>
    <t>Air Source Heat Pump ≥ 20.00 to &lt; 63.33 tons, Min. Eff. = 13.5 IEER (additional incentive on IEER)</t>
  </si>
  <si>
    <t>H10027: Air Source Heat Pump ≥ 20.00 to &lt; 63.33 tons, Min. Eff. = 13.5 IEER (additional incentive on IEER)</t>
  </si>
  <si>
    <t>H3909</t>
  </si>
  <si>
    <t>Split System A/C Condensing Unit Only, ≥11.25 tons, ≥ 11.5 EER</t>
  </si>
  <si>
    <t>H3909: Split System A/C Condensing Unit Only, ≥11.25 tons, ≥ 11.5 EER</t>
  </si>
  <si>
    <t>$25+$5/1.0 IEER &gt; Min</t>
  </si>
  <si>
    <t>H4712</t>
  </si>
  <si>
    <t>N-H4712</t>
  </si>
  <si>
    <t xml:space="preserve">Air-Cooled Chiller, Path A, &lt; 150 tons, Full Load ≤1.160 kW/ton, Part Load ≤0.880 kW/ton </t>
  </si>
  <si>
    <t xml:space="preserve">H4712: Air-Cooled Chiller, Path A, &lt; 150 tons, Full Load ≤1.160 kW/ton, Part Load ≤0.880 kW/ton </t>
  </si>
  <si>
    <t>$8+$125/1.0 ∆Eff &lt; Max</t>
  </si>
  <si>
    <t>$4+$90/1.0 ∆Eff &lt; Max</t>
  </si>
  <si>
    <t>H4713</t>
  </si>
  <si>
    <t>N-H4713</t>
  </si>
  <si>
    <t xml:space="preserve">Air-Cooled Chiller, Path A, ≥ 150 tons, Full Load ≤1.160 kW/ton, Part Load ≤0.860 kW/ton </t>
  </si>
  <si>
    <t xml:space="preserve">H4713: Air-Cooled Chiller, Path A, ≥ 150 tons, Full Load ≤1.160 kW/ton, Part Load ≤0.860 kW/ton </t>
  </si>
  <si>
    <t>H4714</t>
  </si>
  <si>
    <t>N-H4714</t>
  </si>
  <si>
    <t xml:space="preserve">Air-Cooled Chiller, Path B, &lt; 150 tons, Full Load ≤1.240 kW/ton, Part Load ≤0.730 kW/ton </t>
  </si>
  <si>
    <t xml:space="preserve">H4714: Air-Cooled Chiller, Path B, &lt; 150 tons, Full Load ≤1.240 kW/ton, Part Load ≤0.730 kW/ton </t>
  </si>
  <si>
    <t>H4715</t>
  </si>
  <si>
    <t>N-H4715</t>
  </si>
  <si>
    <t xml:space="preserve">Air-Cooled Chiller, Path B, ≥ 150 tons, Full Load ≤1.240 kW/ton, Part Load ≤0.720 kW/ton </t>
  </si>
  <si>
    <t xml:space="preserve">H4715: Air-Cooled Chiller, Path B, ≥ 150 tons, Full Load ≤1.240 kW/ton, Part Load ≤0.720 kW/ton </t>
  </si>
  <si>
    <t>H4716</t>
  </si>
  <si>
    <t>N-H4716</t>
  </si>
  <si>
    <t>PD Water-Cooled, Path A, &lt;75 tons, Full Load ≤0.720 kW/ton and IPLV ≤0.600 kW/ton</t>
  </si>
  <si>
    <t>H4716: PD Water-Cooled, Path A, &lt;75 tons, Full Load ≤0.720 kW/ton and IPLV ≤0.600 kW/ton</t>
  </si>
  <si>
    <t>H4717</t>
  </si>
  <si>
    <t>N-H4717</t>
  </si>
  <si>
    <t>PD Water-Cooled, Path A, ≥ 75 tons and &lt; 150 tons, Full Load ≤0.690 kW/ton and IPLV ≤0.560 kW/ton</t>
  </si>
  <si>
    <t>H4717: PD Water-Cooled, Path A, ≥ 75 tons and &lt; 150 tons, Full Load ≤0.690 kW/ton and IPLV ≤0.560 kW/ton</t>
  </si>
  <si>
    <t>H4718</t>
  </si>
  <si>
    <t>N-H4718</t>
  </si>
  <si>
    <t>PD Water-Cooled, Path A, ≥ 150 tons and &lt; 300 tons, Full Load ≤0.630 kW/ton and IPLV ≤0.540 kW/ton</t>
  </si>
  <si>
    <t>H4718: PD Water-Cooled, Path A, ≥ 150 tons and &lt; 300 tons, Full Load ≤0.630 kW/ton and IPLV ≤0.540 kW/ton</t>
  </si>
  <si>
    <t>H4719</t>
  </si>
  <si>
    <t>N-H4719</t>
  </si>
  <si>
    <t>PD Water-Cooled, Path A, ≥ 300 tons and &lt; 600 tons, Full Load ≤0.580 kW/ton and IPLV ≤0.520 kW/ton</t>
  </si>
  <si>
    <t>H4719: PD Water-Cooled, Path A, ≥ 300 tons and &lt; 600 tons, Full Load ≤0.580 kW/ton and IPLV ≤0.520 kW/ton</t>
  </si>
  <si>
    <t>H4720</t>
  </si>
  <si>
    <t>N-H4720</t>
  </si>
  <si>
    <t>PD Water-Cooled, Path A, ≥ 600 tons, Full Load ≤0.530 kW/ton and IPLV ≤0.500 kW/ton</t>
  </si>
  <si>
    <t>H4720: PD Water-Cooled, Path A, ≥ 600 tons, Full Load ≤0.530 kW/ton and IPLV ≤0.500 kW/ton</t>
  </si>
  <si>
    <t>H4726</t>
  </si>
  <si>
    <t>N-H4726</t>
  </si>
  <si>
    <t>Centrifugal Water-Cooled, Path A, &lt;150 tons, Full Load ≤0.580 kW/ton and IPLV ≤0.550 kW/ton</t>
  </si>
  <si>
    <t>H4726: Centrifugal Water-Cooled, Path A, &lt;150 tons, Full Load ≤0.580 kW/ton and IPLV ≤0.550 kW/ton</t>
  </si>
  <si>
    <t>H4727</t>
  </si>
  <si>
    <t>N-H4727</t>
  </si>
  <si>
    <t>Centrifugal Water-Cooled, Path A, ≥ 150 tons and &lt; 300 tons, Full Load ≤0.580 kW/ton and IPLV ≤0.550 kW/ton</t>
  </si>
  <si>
    <t>H4727: Centrifugal Water-Cooled, Path A, ≥ 150 tons and &lt; 300 tons, Full Load ≤0.580 kW/ton and IPLV ≤0.550 kW/ton</t>
  </si>
  <si>
    <t>H4728</t>
  </si>
  <si>
    <t>N-H4728</t>
  </si>
  <si>
    <t>Centrifugal Water-Cooled, Path A, ≥ 300 tons and &lt; 400 tons, Full Load ≤0.530 kW/ton and IPLV ≤0.520 kW/ton</t>
  </si>
  <si>
    <t>H4728: Centrifugal Water-Cooled, Path A, ≥ 300 tons and &lt; 400 tons, Full Load ≤0.530 kW/ton and IPLV ≤0.520 kW/ton</t>
  </si>
  <si>
    <t>H4729</t>
  </si>
  <si>
    <t>N-H4729</t>
  </si>
  <si>
    <t>Centrifugal Water-Cooled, Path A, ≥ 400 tons and &lt; 600 tons, Full Load ≤0.530 kW/ton and IPLV ≤0.500 kW/ton</t>
  </si>
  <si>
    <t>H4729: Centrifugal Water-Cooled, Path A, ≥ 400 tons and &lt; 600 tons, Full Load ≤0.530 kW/ton and IPLV ≤0.500 kW/ton</t>
  </si>
  <si>
    <t>H4730</t>
  </si>
  <si>
    <t>N-H4730</t>
  </si>
  <si>
    <t>Centrifugal Water-Cooled, Path A, ≥ 600 tons, Full Load ≤0.530 kW/ton and IPLV ≤0.500 kW/ton</t>
  </si>
  <si>
    <t>H4730: Centrifugal Water-Cooled, Path A, ≥ 600 tons, Full Load ≤0.530 kW/ton and IPLV ≤0.500 kW/ton</t>
  </si>
  <si>
    <t>H4721</t>
  </si>
  <si>
    <t>N-H4721</t>
  </si>
  <si>
    <t>PD Water-Cooled, Path B, &lt;75 tons, Full Load ≤0.780 kW/ton and IPLV ≤0.470 kW/ton</t>
  </si>
  <si>
    <t>H4721: PD Water-Cooled, Path B, &lt;75 tons, Full Load ≤0.780 kW/ton and IPLV ≤0.470 kW/ton</t>
  </si>
  <si>
    <t>H4722</t>
  </si>
  <si>
    <t>N-H4722</t>
  </si>
  <si>
    <t>PD Water-Cooled, Path B, ≥ 75 tons and &lt; 150 tons, Full Load ≤0.750 kW/ton and IPLV ≤0.460 kW/ton</t>
  </si>
  <si>
    <t>H4722: PD Water-Cooled, Path B, ≥ 75 tons and &lt; 150 tons, Full Load ≤0.750 kW/ton and IPLV ≤0.460 kW/ton</t>
  </si>
  <si>
    <t>H4723</t>
  </si>
  <si>
    <t>N-H4723</t>
  </si>
  <si>
    <t>PD Water-Cooled, Path B, ≥ 150 tons and &lt; 300 tons, Full Load ≤0.680 kW/ton and IPLV ≤0.410 kW/ton</t>
  </si>
  <si>
    <t>H4723: PD Water-Cooled, Path B, ≥ 150 tons and &lt; 300 tons, Full Load ≤0.680 kW/ton and IPLV ≤0.410 kW/ton</t>
  </si>
  <si>
    <t>H4724</t>
  </si>
  <si>
    <t>N-H4724</t>
  </si>
  <si>
    <t>PD Water-Cooled, Path B, ≥ 300 tons and &lt; 600 tons, Full Load ≤0.6250 kW/ton and IPLV ≤0.380 kW/ton</t>
  </si>
  <si>
    <t>H4724: PD Water-Cooled, Path B, ≥ 300 tons and &lt; 600 tons, Full Load ≤0.6250 kW/ton and IPLV ≤0.380 kW/ton</t>
  </si>
  <si>
    <t>H4725</t>
  </si>
  <si>
    <t>N-H4725</t>
  </si>
  <si>
    <t>PD Water-Cooled, Path B, ≥ 600 tons, Full Load ≤0.585 kW/ton and IPLV ≤0.350 kW/ton</t>
  </si>
  <si>
    <t>H4725: PD Water-Cooled, Path B, ≥ 600 tons, Full Load ≤0.585 kW/ton and IPLV ≤0.350 kW/ton</t>
  </si>
  <si>
    <t>H4731</t>
  </si>
  <si>
    <t>N-H4731</t>
  </si>
  <si>
    <t>Centrifugal Water-Cooled, Path B, &lt;150 tons, Full Load ≤0.695 kW/ton and IPLV ≤0.410 kW/ton</t>
  </si>
  <si>
    <t>H4731: Centrifugal Water-Cooled, Path B, &lt;150 tons, Full Load ≤0.695 kW/ton and IPLV ≤0.410 kW/ton</t>
  </si>
  <si>
    <t>H4732</t>
  </si>
  <si>
    <t>N-H4732</t>
  </si>
  <si>
    <t>Centrifugal Water-Cooled, Path B, ≥ 150 tons and &lt; 300 tons, Full Load ≤0.635 kW/ton and IPLV ≤0.370 kW/ton</t>
  </si>
  <si>
    <t>H4732: Centrifugal Water-Cooled, Path B, ≥ 150 tons and &lt; 300 tons, Full Load ≤0.635 kW/ton and IPLV ≤0.370 kW/ton</t>
  </si>
  <si>
    <t>H4733</t>
  </si>
  <si>
    <t>N-H4733</t>
  </si>
  <si>
    <t>Centrifugal Water-Cooled, Path B, ≥ 300 tons and &lt; 400 tons, Full Load ≤0.595 kW/ton and IPLV ≤0.360 kW/ton</t>
  </si>
  <si>
    <t>H4733: Centrifugal Water-Cooled, Path B, ≥ 300 tons and &lt; 400 tons, Full Load ≤0.595 kW/ton and IPLV ≤0.360 kW/ton</t>
  </si>
  <si>
    <t>H4734</t>
  </si>
  <si>
    <t>N-H4734</t>
  </si>
  <si>
    <t>Centrifugal Water-Cooled, Path B, ≥ 400 tons and &lt; 600 tons, Full Load ≤0.585 kW/ton and IPLV ≤0.350 kW/ton</t>
  </si>
  <si>
    <t>H4734: Centrifugal Water-Cooled, Path B, ≥ 400 tons and &lt; 600 tons, Full Load ≤0.585 kW/ton and IPLV ≤0.350 kW/ton</t>
  </si>
  <si>
    <t>H4735</t>
  </si>
  <si>
    <t>N-H4735</t>
  </si>
  <si>
    <t>Centrifugal Water-Cooled, Path B, ≥ 600 tons, Full Load ≤0.585kW/ton and IPLV ≤0.350 kW/ton</t>
  </si>
  <si>
    <t>H4735: Centrifugal Water-Cooled, Path B, ≥ 600 tons, Full Load ≤0.585kW/ton and IPLV ≤0.350 kW/ton</t>
  </si>
  <si>
    <t>----------------------HVAC CATALOG: VENTILATION AND CONTROLS----------------------------</t>
  </si>
  <si>
    <t>H2314</t>
  </si>
  <si>
    <t>N-H2314</t>
  </si>
  <si>
    <t>Energy Recovery Ventilator, Sensible &amp; Latent Heat</t>
  </si>
  <si>
    <t>H2314: Energy Recovery Ventilator, Sensible &amp; Latent Heat</t>
  </si>
  <si>
    <t>H5082</t>
  </si>
  <si>
    <t>N-H5082</t>
  </si>
  <si>
    <t>Energy Recovery Ventilator, Sensible Heat Only</t>
  </si>
  <si>
    <t>H5082: Energy Recovery Ventilator, Sensible Heat Only</t>
  </si>
  <si>
    <t>H3910</t>
  </si>
  <si>
    <t>HVAC Fan with ECM (≤ 1.0 hp), Heating Only</t>
  </si>
  <si>
    <t>H3910: HVAC Fan with ECM (≤ 1.0 hp), Heating Only</t>
  </si>
  <si>
    <t>Motor</t>
  </si>
  <si>
    <t>H3911</t>
  </si>
  <si>
    <t>HVAC Fan with ECM (≤ 1.0 hp), Cooling Only</t>
  </si>
  <si>
    <t>H3911: HVAC Fan with ECM (≤ 1.0 hp), Cooling Only</t>
  </si>
  <si>
    <t>H3912</t>
  </si>
  <si>
    <t>HVAC Fan with ECM (≤ 1.0 hp), Occupied Ventilation</t>
  </si>
  <si>
    <t>H3912: HVAC Fan with ECM (≤ 1.0 hp), Occupied Ventilation</t>
  </si>
  <si>
    <t>H3913</t>
  </si>
  <si>
    <t>HVAC Fan with ECM (≤ 1.0 hp), 24/7 Ventilation</t>
  </si>
  <si>
    <t>H3913: HVAC Fan with ECM (≤ 1.0 hp), 24/7 Ventilation</t>
  </si>
  <si>
    <t>H5435</t>
  </si>
  <si>
    <t>Smart Switched Reluctance Motor, HVAC Supply Fan</t>
  </si>
  <si>
    <t>H5435: Smart Switched Reluctance Motor, HVAC Supply Fan</t>
  </si>
  <si>
    <t>HP</t>
  </si>
  <si>
    <t>H3964</t>
  </si>
  <si>
    <t>Advanced Rooftop Unit Controllers</t>
  </si>
  <si>
    <t>H3964: Advanced Rooftop Unit Controllers</t>
  </si>
  <si>
    <t>H2853</t>
  </si>
  <si>
    <t>N-H2853</t>
  </si>
  <si>
    <t>Demand Controlled Ventilation (DCV) for Multiple Zone RTU/AHU/Unit Ventilator</t>
  </si>
  <si>
    <t>H2853: Demand Controlled Ventilation (DCV) for Multiple Zone RTU/AHU/Unit Ventilator</t>
  </si>
  <si>
    <t>CFM Reduced</t>
  </si>
  <si>
    <t>H3266</t>
  </si>
  <si>
    <t>N-H3266</t>
  </si>
  <si>
    <t>Demand Controlled Ventilation (DCV) for Single Zone RTU/AHU</t>
  </si>
  <si>
    <t>H3266: Demand Controlled Ventilation (DCV) for Single Zone RTU/AHU</t>
  </si>
  <si>
    <t>RTU or AHU</t>
  </si>
  <si>
    <t>H2373</t>
  </si>
  <si>
    <t>N-H2373</t>
  </si>
  <si>
    <t>Guest Room Energy Management Control (PTAC w/ elec heat)</t>
  </si>
  <si>
    <t>H2373: Guest Room Energy Management Control (PTAC w/ elec heat)</t>
  </si>
  <si>
    <t>Room</t>
  </si>
  <si>
    <t>H4748</t>
  </si>
  <si>
    <t>N-H4748</t>
  </si>
  <si>
    <t>Guest Room Energy Management Control (PTHP)</t>
  </si>
  <si>
    <t>H4748: Guest Room Energy Management Control (PTHP)</t>
  </si>
  <si>
    <t>H2374</t>
  </si>
  <si>
    <t>N-H2374</t>
  </si>
  <si>
    <t>Guest Room Energy Management Control (all other HVAC systems)</t>
  </si>
  <si>
    <t>H2374: Guest Room Energy Management Control (all other HVAC systems)</t>
  </si>
  <si>
    <t>H10041</t>
  </si>
  <si>
    <t>Smart Thermostat Controlling Natural Gas Heat</t>
  </si>
  <si>
    <t>H10041: Smart Thermostat Controlling Natural Gas Heat</t>
  </si>
  <si>
    <t>Tstat</t>
  </si>
  <si>
    <t>H2640</t>
  </si>
  <si>
    <t>N-H2640</t>
  </si>
  <si>
    <t>Variable Torque VFD, Boiler Draft Fan</t>
  </si>
  <si>
    <t>H2640: Variable Torque VFD, Boiler Draft Fan</t>
  </si>
  <si>
    <t>H2641</t>
  </si>
  <si>
    <t>Variable Torque VFD, Cooling Tower Fan</t>
  </si>
  <si>
    <t>H2641: Variable Torque VFD, Cooling Tower Fan</t>
  </si>
  <si>
    <t>H2643</t>
  </si>
  <si>
    <t>Variable Torque VFD, HVAC Fan</t>
  </si>
  <si>
    <t>H2643: Variable Torque VFD, HVAC Fan</t>
  </si>
  <si>
    <t>H2726</t>
  </si>
  <si>
    <t>Variable Torque VFD, Chilled Water Distribution Pump</t>
  </si>
  <si>
    <t>H2726: Variable Torque VFD, Chilled Water Distribution Pump</t>
  </si>
  <si>
    <t>H2644</t>
  </si>
  <si>
    <t>Variable Torque VFD, HVAC Heating Pump</t>
  </si>
  <si>
    <t>H2644: Variable Torque VFD, HVAC Heating Pump</t>
  </si>
  <si>
    <t>H2646</t>
  </si>
  <si>
    <t>N-H2646</t>
  </si>
  <si>
    <t>Variable Torque VFD, Pool Pump Motor</t>
  </si>
  <si>
    <t>H2646: Variable Torque VFD, Pool Pump Motor</t>
  </si>
  <si>
    <t>H3494</t>
  </si>
  <si>
    <t>N-H3494</t>
  </si>
  <si>
    <t>Variable Speed ECM Pump, &lt; 100 Watts Max Input, Domestic Hot Water Recirculation</t>
  </si>
  <si>
    <t>H3494: Variable Speed ECM Pump, &lt; 100 Watts Max Input, Domestic Hot Water Recirculation</t>
  </si>
  <si>
    <t>Pump</t>
  </si>
  <si>
    <t>H3495</t>
  </si>
  <si>
    <t>N-H3495</t>
  </si>
  <si>
    <t>Variable Speed ECM Pump, 100 - 500 Watts Max Input, Domestic Hot Water Recirculation</t>
  </si>
  <si>
    <t>H3495: Variable Speed ECM Pump, 100 - 500 Watts Max Input, Domestic Hot Water Recirculation</t>
  </si>
  <si>
    <t>H3496</t>
  </si>
  <si>
    <t>N-H3496</t>
  </si>
  <si>
    <t>Variable Speed ECM Pump, &gt; 500 Watts Max Input, Domestic Hot Water Recirculation</t>
  </si>
  <si>
    <t>H3496: Variable Speed ECM Pump, &gt; 500 Watts Max Input, Domestic Hot Water Recirculation</t>
  </si>
  <si>
    <t>H3497</t>
  </si>
  <si>
    <t>N-H3497</t>
  </si>
  <si>
    <t>Variable Speed ECM Pump, &lt; 100 Watts Max Input, Heating Water Circulation</t>
  </si>
  <si>
    <t>H3497: Variable Speed ECM Pump, &lt; 100 Watts Max Input, Heating Water Circulation</t>
  </si>
  <si>
    <t>H3498</t>
  </si>
  <si>
    <t>N-H3498</t>
  </si>
  <si>
    <t>Variable Speed ECM Pump, 100 - 500 Watts Max Input, Heating Water Circulation</t>
  </si>
  <si>
    <t>H3498: Variable Speed ECM Pump, 100 - 500 Watts Max Input, Heating Water Circulation</t>
  </si>
  <si>
    <t>H3499</t>
  </si>
  <si>
    <t>N-H3499</t>
  </si>
  <si>
    <t>Variable Speed ECM Pump, &gt; 500 Watts Max Input, Heating Water Circulation</t>
  </si>
  <si>
    <t>H3499: Variable Speed ECM Pump, &gt; 500 Watts Max Input, Heating Water Circulation</t>
  </si>
  <si>
    <t>H3500</t>
  </si>
  <si>
    <t>N-H3500</t>
  </si>
  <si>
    <t>Variable Speed ECM Pump, &lt; 100 Watts Max Input, Cooling Water Circulation</t>
  </si>
  <si>
    <t>H3500: Variable Speed ECM Pump, &lt; 100 Watts Max Input, Cooling Water Circulation</t>
  </si>
  <si>
    <t>H3501</t>
  </si>
  <si>
    <t>N-H3501</t>
  </si>
  <si>
    <t>Variable Speed ECM Pump, 100 - 500 Watts Max Input, Cooling Water Circulation</t>
  </si>
  <si>
    <t>H3501: Variable Speed ECM Pump, 100 - 500 Watts Max Input, Cooling Water Circulation</t>
  </si>
  <si>
    <t>H3502</t>
  </si>
  <si>
    <t>N-H3502</t>
  </si>
  <si>
    <t>Variable Speed ECM Pump, &gt; 500 Watts Max Input, Cooling Water Circulation</t>
  </si>
  <si>
    <t>H3502: Variable Speed ECM Pump, &gt; 500 Watts Max Input, Cooling Water Circulation</t>
  </si>
  <si>
    <t>H3503</t>
  </si>
  <si>
    <t>N-H3503</t>
  </si>
  <si>
    <t>Variable Speed ECM Pump, &lt; 100 Watts Max Input, Water Loop Heat Pump Circulation</t>
  </si>
  <si>
    <t>H3503: Variable Speed ECM Pump, &lt; 100 Watts Max Input, Water Loop Heat Pump Circulation</t>
  </si>
  <si>
    <t>H3504</t>
  </si>
  <si>
    <t>N-H3504</t>
  </si>
  <si>
    <t>Variable Speed ECM Pump, 100 - 500 Watts Max Input, Water Loop Heat Pump Circulation</t>
  </si>
  <si>
    <t>H3504: Variable Speed ECM Pump, 100 - 500 Watts Max Input, Water Loop Heat Pump Circulation</t>
  </si>
  <si>
    <t>H3505</t>
  </si>
  <si>
    <t>N-H3505</t>
  </si>
  <si>
    <t>Variable Speed ECM Pump, &gt; 500 Watts Max Input, Water Loop Heat Pump Circulation</t>
  </si>
  <si>
    <t>H3505: Variable Speed ECM Pump, &gt; 500 Watts Max Input, Water Loop Heat Pump Circulation</t>
  </si>
  <si>
    <t>-----------------------HVAC CATALOG: BUILDING ENVELOPE ----------------------</t>
  </si>
  <si>
    <t>B2300</t>
  </si>
  <si>
    <t>Dock Door Infiltration Reduction, New Install</t>
  </si>
  <si>
    <t>B2300: Dock Door Infiltration Reduction, New Install</t>
  </si>
  <si>
    <t>Door Sealed</t>
  </si>
  <si>
    <t>B2301</t>
  </si>
  <si>
    <t>Dock Door Infiltration Reduction, Replace Existing</t>
  </si>
  <si>
    <t>B2301: Dock Door Infiltration Reduction, Replace Existing</t>
  </si>
  <si>
    <t>B2302</t>
  </si>
  <si>
    <t>Dock Pit/Ramp External Seal, Added to Existing "Brush" Barrier</t>
  </si>
  <si>
    <t>B2302: Dock Pit/Ramp External Seal, Added to Existing "Brush" Barrier</t>
  </si>
  <si>
    <t>Pit sealed</t>
  </si>
  <si>
    <t>B2303</t>
  </si>
  <si>
    <t>N-B2303</t>
  </si>
  <si>
    <t>Dock Pit/Ramp External Seal, No Brush Barrier Present</t>
  </si>
  <si>
    <t>B2303: Dock Pit/Ramp External Seal, No Brush Barrier Present</t>
  </si>
  <si>
    <t>B5438</t>
  </si>
  <si>
    <t>N-B5438</t>
  </si>
  <si>
    <t>Spring-loaded Overhead Door Hinge</t>
  </si>
  <si>
    <t>B5438: Spring-loaded Overhead Door Hinge</t>
  </si>
  <si>
    <t>Per Door</t>
  </si>
  <si>
    <t>B10219</t>
  </si>
  <si>
    <t>Roof Insulation, Existing Insulation &lt;R-20</t>
  </si>
  <si>
    <t>B10219: Roof Insulation, Existing Insulation &lt;R-20</t>
  </si>
  <si>
    <t>Sq Ft</t>
  </si>
  <si>
    <t>B10220</t>
  </si>
  <si>
    <t>Roof Insulation, Existing Insulation ≥R-20</t>
  </si>
  <si>
    <t>B10220: Roof Insulation, Existing Insulation ≥R-20</t>
  </si>
  <si>
    <t>-----------------------COMMERCIAL REFRIGERATION CATALOG: NON-SELF CONTAINED-----------------------</t>
  </si>
  <si>
    <t>R2308</t>
  </si>
  <si>
    <t>ECM Evaporator Fan Motor, Walk-in Cooler, &lt; 1/20 HP</t>
  </si>
  <si>
    <t>R2308: ECM Evaporator Fan Motor, Walk-in Cooler, &lt; 1/20 HP</t>
  </si>
  <si>
    <t>Refrigeration</t>
  </si>
  <si>
    <t>R2309</t>
  </si>
  <si>
    <t>ECM Evaporator Fan Motor, Walk-in Cooler, 1/20 - 1 HP</t>
  </si>
  <si>
    <t>R2309: ECM Evaporator Fan Motor, Walk-in Cooler, 1/20 - 1 HP</t>
  </si>
  <si>
    <t>R2310</t>
  </si>
  <si>
    <t>ECM Evaporator Fan Motor, Walk-in Freezer, &lt; 1/20 HP</t>
  </si>
  <si>
    <t>R2310: ECM Evaporator Fan Motor, Walk-in Freezer, &lt; 1/20 HP</t>
  </si>
  <si>
    <t>R2311</t>
  </si>
  <si>
    <t>ECM Evaporator Fan Motor, Walk-in Freezer, 1/20 - 1 HP</t>
  </si>
  <si>
    <t>R2311: ECM Evaporator Fan Motor, Walk-in Freezer, 1/20 - 1 HP</t>
  </si>
  <si>
    <t>R2312</t>
  </si>
  <si>
    <t>ECM Evaporator Fan Motor, Cooler/Freezer Case</t>
  </si>
  <si>
    <t>R2312: ECM Evaporator Fan Motor, Cooler/Freezer Case</t>
  </si>
  <si>
    <t>R4284</t>
  </si>
  <si>
    <t>PMS Evaporator Fan Motor, Cooler/Freezer Case</t>
  </si>
  <si>
    <t>R4284: PMS Evaporator Fan Motor, Cooler/Freezer Case</t>
  </si>
  <si>
    <t>R2306</t>
  </si>
  <si>
    <t>ECM Compressor Head Fan Motor</t>
  </si>
  <si>
    <t>R2306: ECM Compressor Head Fan Motor</t>
  </si>
  <si>
    <t>R2307</t>
  </si>
  <si>
    <t>ECM Condenser / Condensing Unit Fan Motor</t>
  </si>
  <si>
    <t>R2307: ECM Condenser / Condensing Unit Fan Motor</t>
  </si>
  <si>
    <t>R2509</t>
  </si>
  <si>
    <t>N-R2509</t>
  </si>
  <si>
    <t>Reach-In Refrigerated Case with Doors replacing Open Multideck Case</t>
  </si>
  <si>
    <t>R2509: Reach-In Refrigerated Case with Doors replacing Open Multideck Case</t>
  </si>
  <si>
    <t>Linear Foot</t>
  </si>
  <si>
    <t>R3409</t>
  </si>
  <si>
    <t>N-R3409</t>
  </si>
  <si>
    <t>Install doors on open Multideck-Style Cases</t>
  </si>
  <si>
    <t>R3409: Install doors on open Multideck-Style Cases</t>
  </si>
  <si>
    <t>R2236</t>
  </si>
  <si>
    <t>Case Door,Cooler,No-Heat</t>
  </si>
  <si>
    <t>R2236: Case Door,Cooler,No-Heat</t>
  </si>
  <si>
    <t>Door</t>
  </si>
  <si>
    <t>R2234</t>
  </si>
  <si>
    <t>Case Door,Freezer,Low-Heat</t>
  </si>
  <si>
    <t>R2234: Case Door,Freezer,Low-Heat</t>
  </si>
  <si>
    <t>R2235</t>
  </si>
  <si>
    <t>Case Door,Freezer,No-Heat</t>
  </si>
  <si>
    <t>R2235: Case Door,Freezer,No-Heat</t>
  </si>
  <si>
    <t>R3114</t>
  </si>
  <si>
    <t>LED, Horizontal Case Lighting, replacing Linear Fluorescent</t>
  </si>
  <si>
    <t>R3114: LED, Horizontal Case Lighting, replacing Linear Fluorescent</t>
  </si>
  <si>
    <t>Linear Foot of Lamps</t>
  </si>
  <si>
    <t>R2456</t>
  </si>
  <si>
    <t>LED, Vertical Case Lighting, replacing Linear Fluorescent</t>
  </si>
  <si>
    <t>R2456: LED, Vertical Case Lighting, replacing Linear Fluorescent</t>
  </si>
  <si>
    <t>R2271</t>
  </si>
  <si>
    <t>N-R2271</t>
  </si>
  <si>
    <t>Night Curtains for Open Multideck-Style Cases</t>
  </si>
  <si>
    <t>R2271: Night Curtains for Open Multideck-Style Cases</t>
  </si>
  <si>
    <t>R3183</t>
  </si>
  <si>
    <t>Strip Curtain for Walk-In Freezers and Coolers</t>
  </si>
  <si>
    <t>R3183: Strip Curtain for Walk-In Freezers and Coolers</t>
  </si>
  <si>
    <t>-----------------------COMMERCIAL REFRIGERATION CATALOG: CONTROLS-----------------------</t>
  </si>
  <si>
    <t>R5439</t>
  </si>
  <si>
    <t>Anti-Sweat Heater Controls, Freezer Case</t>
  </si>
  <si>
    <t>R5439: Anti-Sweat Heater Controls, Freezer Case</t>
  </si>
  <si>
    <t>R5440</t>
  </si>
  <si>
    <t>Anti-Sweat Heater Controls, Refrigerated Case</t>
  </si>
  <si>
    <t>R5440: Anti-Sweat Heater Controls, Refrigerated Case</t>
  </si>
  <si>
    <t>R2269</t>
  </si>
  <si>
    <t>N-R2269</t>
  </si>
  <si>
    <t>Evaporator Fan Control for Walk-in Cooler/Freezer</t>
  </si>
  <si>
    <t>R2269: Evaporator Fan Control for Walk-in Cooler/Freezer</t>
  </si>
  <si>
    <t>R4759</t>
  </si>
  <si>
    <t>N-R4759</t>
  </si>
  <si>
    <t>Evaporator Fan Control Reach-in Cooler/Freezer</t>
  </si>
  <si>
    <t>R4759: Evaporator Fan Control Reach-in Cooler/Freezer</t>
  </si>
  <si>
    <t>R4758</t>
  </si>
  <si>
    <t>N-R4758</t>
  </si>
  <si>
    <t>Freezer Demand Defrost</t>
  </si>
  <si>
    <t>R4758: Freezer Demand Defrost</t>
  </si>
  <si>
    <t>kW Controlled</t>
  </si>
  <si>
    <t>R4360</t>
  </si>
  <si>
    <t>Refrigeration Controls, Floating Head Pressure</t>
  </si>
  <si>
    <t>R4360: Refrigeration Controls, Floating Head Pressure</t>
  </si>
  <si>
    <t>----------------------PROCESS SYSTEMS CATALOG: COMPRESSED AIR AND VACUUM-------------------------</t>
  </si>
  <si>
    <t>PS4766</t>
  </si>
  <si>
    <t>Compressed Air Leak Survey and Repair</t>
  </si>
  <si>
    <t>PS4766: Compressed Air Leak Survey and Repair</t>
  </si>
  <si>
    <t>Connected HP</t>
  </si>
  <si>
    <t>Process Systems</t>
  </si>
  <si>
    <t>PS2196</t>
  </si>
  <si>
    <t>N-PS2196</t>
  </si>
  <si>
    <t>Variable Speed Drive Air Compressors</t>
  </si>
  <si>
    <t>PS2196: Variable Speed Drive Air Compressors</t>
  </si>
  <si>
    <t>PS4361</t>
  </si>
  <si>
    <t>N-PS4361</t>
  </si>
  <si>
    <t>Variable Speed Drive Vacuum Pump, ≤ 30 hp, Variable Torque</t>
  </si>
  <si>
    <t>PS4361: Variable Speed Drive Vacuum Pump, ≤ 30 hp, Variable Torque</t>
  </si>
  <si>
    <t>I1</t>
  </si>
  <si>
    <t>PS4362</t>
  </si>
  <si>
    <t>N-PS4362</t>
  </si>
  <si>
    <t>Variable Speed Drive Vacuum Pump, ≤ 30 hp, Constant Torque</t>
  </si>
  <si>
    <t>PS4362: Variable Speed Drive Vacuum Pump, ≤ 30 hp, Constant Torque</t>
  </si>
  <si>
    <t>PS2264</t>
  </si>
  <si>
    <t>N-PS2264</t>
  </si>
  <si>
    <t>Cycling or VFD-Controlled Refrigerated Air Dryer</t>
  </si>
  <si>
    <t>PS2264: Cycling or VFD-Controlled Refrigerated Air Dryer</t>
  </si>
  <si>
    <t>PS4363</t>
  </si>
  <si>
    <t>N-PS4363</t>
  </si>
  <si>
    <t>Dewpoint Demand Controls for Desiccant Dryers</t>
  </si>
  <si>
    <t>PS4363: Dewpoint Demand Controls for Desiccant Dryers</t>
  </si>
  <si>
    <t>C</t>
  </si>
  <si>
    <t>PS5441</t>
  </si>
  <si>
    <t>N-PS5441</t>
  </si>
  <si>
    <t>Desiccant Compressed Air Dryer, Heated</t>
  </si>
  <si>
    <t>PS5441: Desiccant Compressed Air Dryer, Heated</t>
  </si>
  <si>
    <t>PS5442</t>
  </si>
  <si>
    <t>N-PS5442</t>
  </si>
  <si>
    <t>Desiccant Compressed Air Dryer, Blower Purge</t>
  </si>
  <si>
    <t>PS5442: Desiccant Compressed Air Dryer, Blower Purge</t>
  </si>
  <si>
    <t>PS5443</t>
  </si>
  <si>
    <t>N-PS5443</t>
  </si>
  <si>
    <t>Desiccant Compressed Air Dryer, Zero Purge</t>
  </si>
  <si>
    <t>PS5443: Desiccant Compressed Air Dryer, Zero Purge</t>
  </si>
  <si>
    <t>PS2254</t>
  </si>
  <si>
    <t>N-PS2254</t>
  </si>
  <si>
    <t>No Air-Loss Condensate Drains</t>
  </si>
  <si>
    <t>PS2254: No Air-Loss Condensate Drains</t>
  </si>
  <si>
    <t>Drain</t>
  </si>
  <si>
    <t>PS2255</t>
  </si>
  <si>
    <t>N-PS2255</t>
  </si>
  <si>
    <t>Pressure/Flow Controllers</t>
  </si>
  <si>
    <t>PS2255: Pressure/Flow Controllers</t>
  </si>
  <si>
    <t>PS2258</t>
  </si>
  <si>
    <t>N-PS2258</t>
  </si>
  <si>
    <t>Compressed Air Mist Eliminators</t>
  </si>
  <si>
    <t>PS2258: Compressed Air Mist Eliminators</t>
  </si>
  <si>
    <t>PS5444</t>
  </si>
  <si>
    <t>N-PS5444</t>
  </si>
  <si>
    <t>Compressed Air Storage, Increase from ≤ 1 Gal/CFM to ≥ 3 Gal/CFM</t>
  </si>
  <si>
    <t>PS5444: Compressed Air Storage, Increase from ≤ 1 Gal/CFM to ≥ 3 Gal/CFM</t>
  </si>
  <si>
    <t>PS2259</t>
  </si>
  <si>
    <t>N-PS2259</t>
  </si>
  <si>
    <t>Air Entraining Nozzles</t>
  </si>
  <si>
    <t>PS2259: Air Entraining Nozzles</t>
  </si>
  <si>
    <t>Nozzle</t>
  </si>
  <si>
    <t>PS2257</t>
  </si>
  <si>
    <t>N-PS2257</t>
  </si>
  <si>
    <t>Compressed Air Heat Recovery</t>
  </si>
  <si>
    <t>PS2257: Compressed Air Heat Recovery</t>
  </si>
  <si>
    <t>PS3928</t>
  </si>
  <si>
    <t>N-PS3928</t>
  </si>
  <si>
    <t>Vacuum Pump Heat Recovery</t>
  </si>
  <si>
    <t>PS3928: Vacuum Pump Heat Recovery</t>
  </si>
  <si>
    <t>PS2848</t>
  </si>
  <si>
    <t>Compressed Air Process Load Shifting</t>
  </si>
  <si>
    <t>PS2848: Compressed Air Process Load Shifting</t>
  </si>
  <si>
    <t>HP Shifted</t>
  </si>
  <si>
    <t>F</t>
  </si>
  <si>
    <t>----------------------PROCESS SYSTEMS CATALOG: STEAM SYSTEMS-------------------------</t>
  </si>
  <si>
    <t>PS4041</t>
  </si>
  <si>
    <t>Steam Trap Survey (Process)</t>
  </si>
  <si>
    <t>PS4041: Steam Trap Survey (Process)</t>
  </si>
  <si>
    <t>PS3999</t>
  </si>
  <si>
    <t>Steam Trap Repair/Replacement, Industrial, &lt; 10 psig</t>
  </si>
  <si>
    <t>PS3999: Steam Trap Repair/Replacement, Industrial, &lt; 10 psig</t>
  </si>
  <si>
    <t>PS4000</t>
  </si>
  <si>
    <t>Steam Trap Repair/Replacement, Industrial, 10-49 psig</t>
  </si>
  <si>
    <t>PS4000: Steam Trap Repair/Replacement, Industrial, 10-49 psig</t>
  </si>
  <si>
    <t>PS4001</t>
  </si>
  <si>
    <t>Steam Trap Repair/Replacement, Industrial, 50-124 psig</t>
  </si>
  <si>
    <t>PS4001: Steam Trap Repair/Replacement, Industrial, 50-124 psig</t>
  </si>
  <si>
    <t>PS4002</t>
  </si>
  <si>
    <t>Steam Trap Repair/Replacement, Industrial, 125-225 psig</t>
  </si>
  <si>
    <t>PS4002: Steam Trap Repair/Replacement, Industrial, 125-225 psig</t>
  </si>
  <si>
    <t>PS4003</t>
  </si>
  <si>
    <t>Steam Trap Repair/Replacement, Industrial, &gt; 225 psig</t>
  </si>
  <si>
    <t>PS4003: Steam Trap Repair/Replacement, Industrial, &gt; 225 psig</t>
  </si>
  <si>
    <t>PS4761</t>
  </si>
  <si>
    <t>Process Boiler Combustion Upgrades, Linkageless Controls</t>
  </si>
  <si>
    <t>PS4761: Process Boiler Combustion Upgrades, Linkageless Controls</t>
  </si>
  <si>
    <t>PS4762</t>
  </si>
  <si>
    <t>N-PS4762</t>
  </si>
  <si>
    <t>Process Boiler Combustion Upgrades, O2 Trim Controls</t>
  </si>
  <si>
    <t>PS4762: Process Boiler Combustion Upgrades, O2 Trim Controls</t>
  </si>
  <si>
    <t>PS4760</t>
  </si>
  <si>
    <t>Process Boiler Combustion Upgrades, High Turndown Burner, Retrofit on Existing Boiler</t>
  </si>
  <si>
    <t>PS4760: Process Boiler Combustion Upgrades, High Turndown Burner, Retrofit on Existing Boiler</t>
  </si>
  <si>
    <t>PS5238</t>
  </si>
  <si>
    <t>N-PS5238</t>
  </si>
  <si>
    <t>PS5238: High Turndown Burner, New Boiler Replacement</t>
  </si>
  <si>
    <t>----------------------PROCESS SYSTEMS CATALOG: VFDs-------------------------</t>
  </si>
  <si>
    <t>PS2726</t>
  </si>
  <si>
    <t>N-PS2726</t>
  </si>
  <si>
    <t>Variable Frequency Drives, Variable Torque, CW Distribution Pump</t>
  </si>
  <si>
    <t>PS2726: Variable Frequency Drives, Variable Torque, CW Distribution Pump</t>
  </si>
  <si>
    <t>H1</t>
  </si>
  <si>
    <t>PS2640</t>
  </si>
  <si>
    <t>N-PS2640</t>
  </si>
  <si>
    <t>Variable Frequency Drives, Variable Torque, Boiler Draft Fan</t>
  </si>
  <si>
    <t>PS2640: Variable Frequency Drives, Variable Torque, Boiler Draft Fan</t>
  </si>
  <si>
    <t>PS2641</t>
  </si>
  <si>
    <t>N-PS2641</t>
  </si>
  <si>
    <t>Variable Frequency Drives, Variable Torque, Cooling Tower Fan</t>
  </si>
  <si>
    <t>PS2641: Variable Frequency Drives, Variable Torque, Cooling Tower Fan</t>
  </si>
  <si>
    <t>PS2647</t>
  </si>
  <si>
    <t>N-PS2647</t>
  </si>
  <si>
    <t>Variable Frequency Drives, Variable Torque, Process Fan</t>
  </si>
  <si>
    <t>PS2647: Variable Frequency Drives, Variable Torque, Process Fan</t>
  </si>
  <si>
    <t>PS2648</t>
  </si>
  <si>
    <t>N-PS2648</t>
  </si>
  <si>
    <t>Variable Frequency Drives, Variable Torque, Process Pump</t>
  </si>
  <si>
    <t>PS2648: Variable Frequency Drives, Variable Torque, Process Pump</t>
  </si>
  <si>
    <t>PS10436</t>
  </si>
  <si>
    <t>N-PS10436</t>
  </si>
  <si>
    <t>Variable Frequency Drives, Variable Torque, Process Pump (500-1,999 HOU)</t>
  </si>
  <si>
    <t>PS10436: Variable Frequency Drives, Variable Torque, Process Pump (500-1,999 HOU)</t>
  </si>
  <si>
    <t>PS10434</t>
  </si>
  <si>
    <t>N-PS10434</t>
  </si>
  <si>
    <t>Variable Frequency Drives, Variable Torque, Process Fan (500-1,999 HOU)</t>
  </si>
  <si>
    <t>PS10434: Variable Frequency Drives, Variable Torque, Process Fan (500-1,999 HOU)</t>
  </si>
  <si>
    <t>PS3280</t>
  </si>
  <si>
    <t>N-PS3280</t>
  </si>
  <si>
    <t>Variable Frequency Drives, Constant Torque, All Types</t>
  </si>
  <si>
    <t>PS3280: Variable Frequency Drives, Constant Torque, All Types</t>
  </si>
  <si>
    <t>----------------------PROCESS SYSTEMS CATALOG: DATA CENTER AND TELECOM FACILITIES-------------------------</t>
  </si>
  <si>
    <t>PS4776</t>
  </si>
  <si>
    <t>Air Side Economizer, Data Center/Telecom</t>
  </si>
  <si>
    <t>PS4776: Air Side Economizer, Data Center/Telecom</t>
  </si>
  <si>
    <t>J</t>
  </si>
  <si>
    <t>PS2305</t>
  </si>
  <si>
    <t>Energy-Efficient Drycooler, Data Center/Telecom</t>
  </si>
  <si>
    <t>PS2305: Energy-Efficient Drycooler, Data Center/Telecom</t>
  </si>
  <si>
    <t>K</t>
  </si>
  <si>
    <t>PS4777</t>
  </si>
  <si>
    <t>Efficient UPS</t>
  </si>
  <si>
    <t>PS4777: Efficient UPS</t>
  </si>
  <si>
    <t>kW</t>
  </si>
  <si>
    <t>L</t>
  </si>
  <si>
    <t>PS4778</t>
  </si>
  <si>
    <t>Efficient Rectifier</t>
  </si>
  <si>
    <t>PS4778: Efficient Rectifier</t>
  </si>
  <si>
    <t>----------------------PROCESS SYSTEMS CATALOG: PROCESS SPECIALTY EQUIPMENT-------------------------</t>
  </si>
  <si>
    <t>PS2490</t>
  </si>
  <si>
    <t>N-PS2490</t>
  </si>
  <si>
    <t>Radiant Heater Band</t>
  </si>
  <si>
    <t>PS2490: Radiant Heater Band</t>
  </si>
  <si>
    <t>kW of existing heater bands</t>
  </si>
  <si>
    <t>M</t>
  </si>
  <si>
    <t>PS2496</t>
  </si>
  <si>
    <t>N-PS2496</t>
  </si>
  <si>
    <t>Pressure Screen Rotor</t>
  </si>
  <si>
    <t>PS2496: Pressure Screen Rotor</t>
  </si>
  <si>
    <t>N</t>
  </si>
  <si>
    <t>PS2538</t>
  </si>
  <si>
    <t>N-PS2538</t>
  </si>
  <si>
    <t>Repulper Rotor without Extraction Plate</t>
  </si>
  <si>
    <t>PS2538: Repulper Rotor without Extraction Plate</t>
  </si>
  <si>
    <t>O</t>
  </si>
  <si>
    <t>PS5210</t>
  </si>
  <si>
    <t>N-PS5210</t>
  </si>
  <si>
    <t>Repulper Rotor with Extraction Plate</t>
  </si>
  <si>
    <t>PS5210: Repulper Rotor with Extraction Plate</t>
  </si>
  <si>
    <t>PS4764</t>
  </si>
  <si>
    <t>N-PS4764</t>
  </si>
  <si>
    <t>Spline Rotor Upgrade</t>
  </si>
  <si>
    <t>PS4764: Spline Rotor Upgrade</t>
  </si>
  <si>
    <t>P</t>
  </si>
  <si>
    <t>PS4763</t>
  </si>
  <si>
    <t>N-PS4763</t>
  </si>
  <si>
    <t>HE Side Entry Agitator</t>
  </si>
  <si>
    <t>PS4763: HE Side Entry Agitator</t>
  </si>
  <si>
    <t>Q</t>
  </si>
  <si>
    <t>PS4765</t>
  </si>
  <si>
    <t>N-PS4765</t>
  </si>
  <si>
    <t>Industrial High Frequency Battery Charger</t>
  </si>
  <si>
    <t>PS4765: Industrial High Frequency Battery Charger</t>
  </si>
  <si>
    <t>kWh Capacity</t>
  </si>
  <si>
    <t>R</t>
  </si>
  <si>
    <t>PS3244</t>
  </si>
  <si>
    <t>N-PS3244</t>
  </si>
  <si>
    <t>Process Exhaust Filtration</t>
  </si>
  <si>
    <t>PS3244: Process Exhaust Filtration</t>
  </si>
  <si>
    <t>S</t>
  </si>
  <si>
    <t>----------------------AGRIBUSINESS CATALOG: MILKING EQUIPMENT -----------------------------</t>
  </si>
  <si>
    <t>AG3982</t>
  </si>
  <si>
    <t>Eligible Under AgV2</t>
  </si>
  <si>
    <t>Well Water Plate Heat Exchanger (&lt;135 milking cows)</t>
  </si>
  <si>
    <t>AG3982: Well Water Plate Heat Exchanger (&lt;135 milking cows)</t>
  </si>
  <si>
    <t>Plate Cooler</t>
  </si>
  <si>
    <t>See NC MMID</t>
  </si>
  <si>
    <t>AG3983</t>
  </si>
  <si>
    <t>Well Water Plate Heat Exchanger (≥135 milking cows)</t>
  </si>
  <si>
    <t>AG3983: Well Water Plate Heat Exchanger (≥135 milking cows)</t>
  </si>
  <si>
    <t>Milking Cow</t>
  </si>
  <si>
    <t>N-AG3982</t>
  </si>
  <si>
    <t>N-AG3982: Well Water Plate Heat Exchanger (&lt;135 milking cows)</t>
  </si>
  <si>
    <t>N-AG3983</t>
  </si>
  <si>
    <t>N-AG3983: Well Water Plate Heat Exchanger (≥135 milking cows)</t>
  </si>
  <si>
    <t>AG5231</t>
  </si>
  <si>
    <t>Variable Speed Control Vacuum Pump, &lt; 500 milking cows (Dairy Farm, Parlor, Milk House)</t>
  </si>
  <si>
    <t>AG5231: Variable Speed Control Vacuum Pump, &lt; 500 milking cows (Dairy Farm, Parlor, Milk House)</t>
  </si>
  <si>
    <t>AG5232</t>
  </si>
  <si>
    <t>Variable Speed Control Vacuum Pump, 500 - 2000 milking cows (Dairy Farm, Parlor, Milk House)</t>
  </si>
  <si>
    <t>AG5232: Variable Speed Control Vacuum Pump, 500 - 2000 milking cows (Dairy Farm, Parlor, Milk House)</t>
  </si>
  <si>
    <t>AG10435</t>
  </si>
  <si>
    <t>Eligible Under AgV3</t>
  </si>
  <si>
    <t>Variable Speed Control Vacuum Pump, &gt;2000 milking cows (Dairy Farm, Parlor, Milk House)</t>
  </si>
  <si>
    <t>AG10435: Variable Speed Control Vacuum Pump, &gt;2000 milking cows (Dairy Farm, Parlor, Milk House)</t>
  </si>
  <si>
    <t>AG3988</t>
  </si>
  <si>
    <t>Variable Speed Control Milk Pump (Dairy Farm, Parlor, Milk House)</t>
  </si>
  <si>
    <t>AG3988: Variable Speed Control Milk Pump (Dairy Farm, Parlor, Milk House)</t>
  </si>
  <si>
    <t>N-AG5231</t>
  </si>
  <si>
    <t>N-AG5231: Variable Speed Control Vacuum Pump, &lt; 500 milking cows (Dairy Farm, Parlor, Milk House)</t>
  </si>
  <si>
    <t>N-AG5232</t>
  </si>
  <si>
    <t>N-AG5232: Variable Speed Control Vacuum Pump, 500 - 2000 milking cows (Dairy Farm, Parlor, Milk House)</t>
  </si>
  <si>
    <t>N-AG10435</t>
  </si>
  <si>
    <t>N-AG10435: Variable Speed Control Vacuum Pump, &gt;2000 milking cows (Dairy Farm, Parlor, Milk House)</t>
  </si>
  <si>
    <t>N-AG3988</t>
  </si>
  <si>
    <t>N-AG3988: Variable Speed Control Milk Pump (Dairy Farm, Parlor, Milk House)</t>
  </si>
  <si>
    <t>----------------------AGRIBUSINESS CATALOG: OTHER SPECIALTY EQUIPMENT -----------------------------</t>
  </si>
  <si>
    <t>AG2660</t>
  </si>
  <si>
    <t>Low-Energy Livestock Waterer (Heating Element Maximum of 250W)</t>
  </si>
  <si>
    <t>AG2660: Low-Energy Livestock Waterer (Heating Element Maximum of 250W)</t>
  </si>
  <si>
    <t>Waterer</t>
  </si>
  <si>
    <t>AG3018</t>
  </si>
  <si>
    <t>Zero-Energy Livestock Waterer</t>
  </si>
  <si>
    <t>AG3018: Zero-Energy Livestock Waterer</t>
  </si>
  <si>
    <t>N-AG3018</t>
  </si>
  <si>
    <t>N-AG3018: Zero-Energy Livestock Waterer</t>
  </si>
  <si>
    <t>AG4939</t>
  </si>
  <si>
    <t>Swine Farrowing Crate Heater, Single</t>
  </si>
  <si>
    <t>AG4939: Swine Farrowing Crate Heater, Single</t>
  </si>
  <si>
    <t>Heater</t>
  </si>
  <si>
    <t>AG4940</t>
  </si>
  <si>
    <t>Swine Farrowing Crate Heater, Double</t>
  </si>
  <si>
    <t>AG4940: Swine Farrowing Crate Heater, Double</t>
  </si>
  <si>
    <t>N-AG4939</t>
  </si>
  <si>
    <t>N-AG4939: Swine Farrowing Crate Heater, Single</t>
  </si>
  <si>
    <t>N-AG4940</t>
  </si>
  <si>
    <t>N-AG4940: Swine Farrowing Crate Heater, Double</t>
  </si>
  <si>
    <t>AG3386</t>
  </si>
  <si>
    <t>Efficient Grain Dryer (Natural Gas or Propane)</t>
  </si>
  <si>
    <t>AG3386: Efficient Grain Dryer (Natural Gas or Propane)</t>
  </si>
  <si>
    <t>Bushel/hr drying capacity</t>
  </si>
  <si>
    <t>A1 &amp; A2</t>
  </si>
  <si>
    <t>N-AG10421</t>
  </si>
  <si>
    <t>Efficient Grain Dryer, Mixed Flow Only (Natural Gas or Propane)</t>
  </si>
  <si>
    <t>N-AG10421: Efficient Grain Dryer, Mixed Flow Only (Natural Gas or Propane)</t>
  </si>
  <si>
    <t>AG2434</t>
  </si>
  <si>
    <t>Pump Motor Horsepower Reduction</t>
  </si>
  <si>
    <t>AG2434: Pump Motor Horsepower Reduction</t>
  </si>
  <si>
    <t>Reduced HP</t>
  </si>
  <si>
    <t>AG4949</t>
  </si>
  <si>
    <t>VFD, Irrigation Well Pump (≥500 Annual Operating Hours)</t>
  </si>
  <si>
    <t>AG4949: VFD, Irrigation Well Pump (≥500 Annual Operating Hours)</t>
  </si>
  <si>
    <t>hp</t>
  </si>
  <si>
    <t>15 &amp; 24</t>
  </si>
  <si>
    <t>N-AG4949</t>
  </si>
  <si>
    <t>N-AG4949: VFD, Irrigation Well Pump (≥500 Annual Operating Hours)</t>
  </si>
  <si>
    <t>----------------------AGRIBUSINESS CATALOG: GREENHOUSE ENVELOPE AND CONTROLS --------------------------------------------</t>
  </si>
  <si>
    <t>AG10438</t>
  </si>
  <si>
    <t>Greenhouse Glazing (Natural Gas or Propane)</t>
  </si>
  <si>
    <t>AG10438: Greenhouse Glazing (Natural Gas or Propane)</t>
  </si>
  <si>
    <t>N-AG10438</t>
  </si>
  <si>
    <t>N-AG10438: Greenhouse Glazing (Natural Gas or Propane)</t>
  </si>
  <si>
    <t>AG10442</t>
  </si>
  <si>
    <t>Greenhouse Thermal Curtain (Natural Gas or Propane)</t>
  </si>
  <si>
    <t>AG10442: Greenhouse Thermal Curtain (Natural Gas or Propane)</t>
  </si>
  <si>
    <t>N-AG10442</t>
  </si>
  <si>
    <t>N-AG10442: Greenhouse Thermal Curtain (Natural Gas or Propane)</t>
  </si>
  <si>
    <t>AG10444</t>
  </si>
  <si>
    <t>Greenhouse Climate Controls (Natural Gas or Propane)</t>
  </si>
  <si>
    <t>AG10444: Greenhouse Climate Controls (Natural Gas or Propane)</t>
  </si>
  <si>
    <t>N-AG10444</t>
  </si>
  <si>
    <t>N-AG10444: Greenhouse Climate Controls (Natural Gas or Propane)</t>
  </si>
  <si>
    <t>----------------------AGRIBUSINESS CATALOG: LIGHTING --------------------------------------------</t>
  </si>
  <si>
    <t>1X4 or 2X4 LED, ≤43W, replacing 1- or 2-lamp T8 or T12 troffer</t>
  </si>
  <si>
    <t>L5459: 1X4 or 2X4 LED, ≤43W, replacing 1- or 2-lamp T8 or T12 troffer</t>
  </si>
  <si>
    <t>2X4 LED, ≤55W, replacing 3- or 4-lamp T8 or T12 troffer</t>
  </si>
  <si>
    <t>L3111: 2X4 LED, ≤55W, replacing 3- or 4-lamp T8 or T12 troffer</t>
  </si>
  <si>
    <t>LED Downlight Fixtures replacing Incandescent, CFL, or HID fixture</t>
  </si>
  <si>
    <t>L10028: LED Downlight Fixtures replacing Incandescent, CFL, or HID fixture</t>
  </si>
  <si>
    <t>AG4695</t>
  </si>
  <si>
    <t>N-AG4695</t>
  </si>
  <si>
    <t>LED Fixture, ≤155 Watts, Replacing 250 Watt HID, High Bay, Agriculture</t>
  </si>
  <si>
    <t>AG4695: LED Fixture, ≤155 Watts, Replacing 250 Watt HID, High Bay, Agriculture</t>
  </si>
  <si>
    <t>AG4696</t>
  </si>
  <si>
    <t>N-AG4696</t>
  </si>
  <si>
    <t>LED Fixture, ≤250 Watts, Replacing 320-399 Watt HID, High Bay, Agriculture</t>
  </si>
  <si>
    <t>AG4696: LED Fixture, ≤250 Watts, Replacing 320-399 Watt HID, High Bay, Agriculture</t>
  </si>
  <si>
    <t>AG4697</t>
  </si>
  <si>
    <t>LED Fixture, ≤250 Watts, Replacing 400 Watt HID, High Bay, Agriculture</t>
  </si>
  <si>
    <t>AG4697: LED Fixture, ≤250 Watts, Replacing 400 Watt HID, High Bay, Agriculture</t>
  </si>
  <si>
    <t>AG4698</t>
  </si>
  <si>
    <t>LED Fixture, ≤365 Watts, Replacing 400 Watt HID, High Bay, Agriculture</t>
  </si>
  <si>
    <t>AG4698: LED Fixture, ≤365 Watts, Replacing 400 Watt HID, High Bay, Agriculture</t>
  </si>
  <si>
    <t>AG4701</t>
  </si>
  <si>
    <t>N-AG4701</t>
  </si>
  <si>
    <t>LED Fixture, ≤180W LED, replacing 6L T8 or 4L T5HO, High Bay, Agriculture</t>
  </si>
  <si>
    <t>AG4701: LED Fixture, ≤180W LED, replacing 6L T8 or 4L T5HO, High Bay, Agriculture</t>
  </si>
  <si>
    <t>AG4702</t>
  </si>
  <si>
    <t>N-AG4702</t>
  </si>
  <si>
    <t>LED Fixture, ≤250W LED, replacing 8LT8 or 6LT5HO, High Bay, Agriculture</t>
  </si>
  <si>
    <t>AG4702: LED Fixture, ≤250W LED, replacing 8LT8 or 6LT5HO, High Bay, Agriculture</t>
  </si>
  <si>
    <t>AG4699</t>
  </si>
  <si>
    <t>LED Fixture, ≤500 Watts, Replacing 1000 Watt HID, High Bay, Agriculture</t>
  </si>
  <si>
    <t>AG4699: LED Fixture, ≤500 Watts, Replacing 1000 Watt HID, High Bay, Agriculture</t>
  </si>
  <si>
    <t>Outdoor LED Fixture or Retrofit Kit – Low Output</t>
  </si>
  <si>
    <t>L4280: Outdoor LED Fixture or Retrofit Kit – Low Output</t>
  </si>
  <si>
    <t>Outdoor LED Fixture or Retrofit Kit – Mid Output</t>
  </si>
  <si>
    <t>L4281: Outdoor LED Fixture or Retrofit Kit – Mid Output</t>
  </si>
  <si>
    <t xml:space="preserve">Outdoor LED Fixture or Retrofit Kit – High Output </t>
  </si>
  <si>
    <t xml:space="preserve">L4282: Outdoor LED Fixture or Retrofit Kit – High Output </t>
  </si>
  <si>
    <t>Outdoor LED Fixture or Retrofit Kit – Very High Output</t>
  </si>
  <si>
    <t>L4283: Outdoor LED Fixture or Retrofit Kit – Very High Output</t>
  </si>
  <si>
    <t>N-L4280: Outdoor LED Fixture or Retrofit Kit – Low Output ≤4,999 lumens</t>
  </si>
  <si>
    <t>N-L4281: Outdoor LED Fixture or Retrofit Kit – Mid Output 5,000 – 9,999 lumens</t>
  </si>
  <si>
    <t>N-L4282: Outdoor LED Fixture or Retrofit Kit – High Output 10,000 – 29,999 lumens</t>
  </si>
  <si>
    <t>N-L4283: Outdoor LED Fixture or Retrofit Kit – Very High Output ≥30,000 lumens</t>
  </si>
  <si>
    <t>DLC listed, Mogul Screw-Base (E39) LED lamp replacing existing E39 base lamp</t>
  </si>
  <si>
    <t>L10042: DLC listed, Mogul Screw-Base (E39) LED lamp replacing existing E39 base lamp</t>
  </si>
  <si>
    <t>Mogul Screw-in Base (E39) replacing existing E39 base lamp, Exterior</t>
  </si>
  <si>
    <t>L10043: Mogul Screw-in Base (E39) replacing existing E39 base lamp, Exterior</t>
  </si>
  <si>
    <t>AG5024</t>
  </si>
  <si>
    <t>Horticultural Lighting, Non-stacked Indoor, &lt;700W LED, replacing 1000W HID, Agriculture</t>
  </si>
  <si>
    <t>AG5024: Horticultural Lighting, Non-stacked Indoor, &lt;700W LED, replacing 1000W HID, Agriculture</t>
  </si>
  <si>
    <t>AG5025</t>
  </si>
  <si>
    <t>Horticultural Lighting, Non-stacked Indoor, &lt;400W LED, replacing 600W HID, Agriculture</t>
  </si>
  <si>
    <t>AG5025: Horticultural Lighting, Non-stacked Indoor, &lt;400W LED, replacing 600W HID, Agriculture</t>
  </si>
  <si>
    <t>AG5026</t>
  </si>
  <si>
    <t>Horticultural Lighting, Supplemented Greenhouse, &lt;700W LED, replacing 1000W HID, Agriculture</t>
  </si>
  <si>
    <t>AG5026: Horticultural Lighting, Supplemented Greenhouse, &lt;700W LED, replacing 1000W HID, Agriculture</t>
  </si>
  <si>
    <t>AG5027</t>
  </si>
  <si>
    <t>Horticultural Lighting, Supplemented Greenhouse, &lt;400W LED, replacing 600W HID, Agriculture</t>
  </si>
  <si>
    <t>AG5027: Horticultural Lighting, Supplemented Greenhouse, &lt;400W LED, replacing 600W HID, Agriculture</t>
  </si>
  <si>
    <t>AG5028</t>
  </si>
  <si>
    <t>Horticultural Lighting, Supplemented Greenhouse, &lt;250W LED, replacing 400W HID, Agriculture</t>
  </si>
  <si>
    <t>AG5028: Horticultural Lighting, Supplemented Greenhouse, &lt;250W LED, replacing 400W HID, Agriculture</t>
  </si>
  <si>
    <t>AG5032</t>
  </si>
  <si>
    <t>N-AG5032</t>
  </si>
  <si>
    <t>Horticultural Lighting, Non-stacked Indoor, Grow Light System, Agriculture</t>
  </si>
  <si>
    <t>AG5032: Horticultural Lighting, Non-stacked Indoor, Grow Light System, Agriculture</t>
  </si>
  <si>
    <t>kWh saved</t>
  </si>
  <si>
    <t>AG5033</t>
  </si>
  <si>
    <t>N-AG5033</t>
  </si>
  <si>
    <t>Horticultural Lighting, Supplemented Greenhouse, Grow Light System, Agriculture</t>
  </si>
  <si>
    <t>AG5033: Horticultural Lighting, Supplemented Greenhouse, Grow Light System, Agriculture</t>
  </si>
  <si>
    <t>----------------------AGRIBUSINESS CATALOG: VENTILATION  --------------------------------------------</t>
  </si>
  <si>
    <t>AG3998</t>
  </si>
  <si>
    <t>Fans, High Volume Low Speed (HVLS)</t>
  </si>
  <si>
    <t>AG3998: Fans, High Volume Low Speed (HVLS)</t>
  </si>
  <si>
    <t>Fan Diameter (feet)</t>
  </si>
  <si>
    <t>N-AG3998</t>
  </si>
  <si>
    <t>N-AG3998: Fans, High Volume Low Speed (HVLS)</t>
  </si>
  <si>
    <t>AG5089</t>
  </si>
  <si>
    <t>Ventilation/Exhaust Fan, Dairy, ≥ 48” with Variable Speed</t>
  </si>
  <si>
    <t>AG5089: Ventilation/Exhaust Fan, Dairy, ≥ 48” with Variable Speed</t>
  </si>
  <si>
    <t>Fan</t>
  </si>
  <si>
    <t>N-AG5089</t>
  </si>
  <si>
    <t>N-AG5089: Ventilation/Exhaust Fan, Dairy, ≥ 48” with Variable Speed</t>
  </si>
  <si>
    <t>AG5095</t>
  </si>
  <si>
    <t>Ventilation/Exhaust Fan, Other (non-dairy), ≥ 48” with Variable Speed</t>
  </si>
  <si>
    <t>AG5095: Ventilation/Exhaust Fan, Other (non-dairy), ≥ 48” with Variable Speed</t>
  </si>
  <si>
    <t>N-AG5095</t>
  </si>
  <si>
    <t>N-AG5095: Ventilation/Exhaust Fan, Other (non-dairy), ≥ 48” with Variable Speed</t>
  </si>
  <si>
    <t>AG5086</t>
  </si>
  <si>
    <t>Circulation Fan, Dairy, 36-47” (20.0 lbf/kW)</t>
  </si>
  <si>
    <t>AG5086: Circulation Fan, Dairy, 36-47” (20.0 lbf/kW)</t>
  </si>
  <si>
    <t>AG5087</t>
  </si>
  <si>
    <t>Circulation Fan, Dairy, ≥ 48” (24.5 lbf/kW)</t>
  </si>
  <si>
    <t>AG5087: Circulation Fan, Dairy, ≥ 48” (24.5 lbf/kW)</t>
  </si>
  <si>
    <t>N-AG5086</t>
  </si>
  <si>
    <t>N-AG5086: Circulation Fan, Dairy, 36-47” (20.0 lbf/kW)</t>
  </si>
  <si>
    <t>N-AG5087</t>
  </si>
  <si>
    <t>N-AG5087: Circulation Fan, Dairy, ≥ 48” (24.5 lbf/kW)</t>
  </si>
  <si>
    <t>AG5090</t>
  </si>
  <si>
    <t>Circulation Fan, Other (non-dairy), 24-35” (15.8 lbf/kW)</t>
  </si>
  <si>
    <t>AG5090: Circulation Fan, Other (non-dairy), 24-35” (15.8 lbf/kW)</t>
  </si>
  <si>
    <t>AG5091</t>
  </si>
  <si>
    <t>Circulation Fan, Other (non-dairy), 36-47” (20.0 lbf/kW)</t>
  </si>
  <si>
    <t>AG5091: Circulation Fan, Other (non-dairy), 36-47” (20.0 lbf/kW)</t>
  </si>
  <si>
    <t>AG5092</t>
  </si>
  <si>
    <t>Circulation Fan, Other (non-dairy), ≥ 48” (24.5 lbf/kW)</t>
  </si>
  <si>
    <t>AG5092: Circulation Fan, Other (non-dairy), ≥ 48” (24.5 lbf/kW)</t>
  </si>
  <si>
    <t>N-AG5090</t>
  </si>
  <si>
    <t>N-AG5090: Circulation Fan, Other (non-dairy), 24-35” (15.8 lbf/kW)</t>
  </si>
  <si>
    <t>N-AG5091</t>
  </si>
  <si>
    <t>N-AG5091: Circulation Fan, Other (non-dairy), 36-47” (20.0 lbf/kW)</t>
  </si>
  <si>
    <t>N-AG5092</t>
  </si>
  <si>
    <t>N-AG5092: Circulation Fan, Other (non-dairy), ≥ 48” (24.5 lbf/kW)</t>
  </si>
  <si>
    <t>----------------------AGRIBUSINESS CATALOG: VFD &amp; COMPRESSED AIR  --------------------------------------------</t>
  </si>
  <si>
    <t>AG10209</t>
  </si>
  <si>
    <t>VFD, Ag Water System, ≥1000 hours</t>
  </si>
  <si>
    <t>AG10209: VFD, Ag Water System, ≥1000 hours</t>
  </si>
  <si>
    <t>AG10210</t>
  </si>
  <si>
    <t>VFD, Ag Water System, 500-999 hours</t>
  </si>
  <si>
    <t>AG10210: VFD, Ag Water System, 500-999 hours</t>
  </si>
  <si>
    <t>VFD, Irrigation Well Pump, ≥500 hours</t>
  </si>
  <si>
    <t>AG4949: VFD, Irrigation Well Pump, ≥500 hours</t>
  </si>
  <si>
    <t>AG3777</t>
  </si>
  <si>
    <t>VFD, Ventilation/Circulation Fan, Ag, ≥1000 hours</t>
  </si>
  <si>
    <t>AG3777: VFD, Ventilation/Circulation Fan, Ag, ≥1000 hours</t>
  </si>
  <si>
    <t>AG3835</t>
  </si>
  <si>
    <t>VFD, Process Pump, Agriculture, ≥ 1000 hours</t>
  </si>
  <si>
    <t>AG3835: VFD, Process Pump, Agriculture, ≥ 1000 hours</t>
  </si>
  <si>
    <t>AG4414</t>
  </si>
  <si>
    <t>VFD, Process Pump, Agriculture, 500-999 hours</t>
  </si>
  <si>
    <t>AG4414: VFD, Process Pump, Agriculture, 500-999 hours</t>
  </si>
  <si>
    <t>N-AG10209</t>
  </si>
  <si>
    <t>N-AG10209: VFD, Ag Water System, ≥1000 hours</t>
  </si>
  <si>
    <t>N-AG10210</t>
  </si>
  <si>
    <t>N-AG10210: VFD, Ag Water System, 500-999 hours</t>
  </si>
  <si>
    <t>N-AG4949: VFD, Irrigation Well Pump, ≥500 hours</t>
  </si>
  <si>
    <t>N-AG3777</t>
  </si>
  <si>
    <t>N-AG3777: VFD, Ventilation/Circulation Fan, Ag, ≥1000 hours</t>
  </si>
  <si>
    <t>N-AG3835</t>
  </si>
  <si>
    <t>N-AG3835: VFD, Process Pump, Agriculture, ≥ 1000 hours</t>
  </si>
  <si>
    <t>N-AG4414</t>
  </si>
  <si>
    <t>N-AG4414: VFD, Process Pump, Agriculture, 500-999 hours</t>
  </si>
  <si>
    <t>AG3836</t>
  </si>
  <si>
    <t>VFD, Constant Torque, ≥1000 Annual Hours, Ag</t>
  </si>
  <si>
    <t>AG3836: VFD, Constant Torque, ≥1000 Annual Hours, Ag</t>
  </si>
  <si>
    <t>C3</t>
  </si>
  <si>
    <t>AG4412</t>
  </si>
  <si>
    <t>VFD, Constant Torque, 500-999 Hours, Ag</t>
  </si>
  <si>
    <t>AG4412: VFD, Constant Torque, 500-999 Hours, Ag</t>
  </si>
  <si>
    <t>N-AG3836</t>
  </si>
  <si>
    <t>N-AG3836: VFD, Constant Torque, ≥1000 Annual Hours, Ag</t>
  </si>
  <si>
    <t>N-AG4412</t>
  </si>
  <si>
    <t>N-AG4412: VFD, Constant Torque, 500-999 Hours, Ag</t>
  </si>
  <si>
    <t>Variable Speed Drive Air Compressor replacing Non-VSD Compressor</t>
  </si>
  <si>
    <t>PS2196: Variable Speed Drive Air Compressor replacing Non-VSD Compressor</t>
  </si>
  <si>
    <t>E1 &amp; E2</t>
  </si>
  <si>
    <t>N-PS2196: Variable Speed Drive Air Compressor replacing Non-VSD Compressor</t>
  </si>
  <si>
    <t>yes</t>
  </si>
  <si>
    <t>----------------------AGRIBUSINESS CATALOG: COOLING &amp; SPACE HEATING EQUIPMENT --------------------------------------------</t>
  </si>
  <si>
    <t>H5428</t>
  </si>
  <si>
    <t>N-H5428</t>
  </si>
  <si>
    <t>16 SEER2 and 8.5 HSPF2 A/C Split System or Single Package, &lt; 5.42 tons</t>
  </si>
  <si>
    <t>H5428: 16 SEER2 and 8.5 HSPF2 A/C Split System or Single Package, &lt; 5.42 tons</t>
  </si>
  <si>
    <t>H5429</t>
  </si>
  <si>
    <t>N-H5429</t>
  </si>
  <si>
    <t>17 SEER2 and 8.5 HSPF2 A/C Split System or Single Package, &lt; 5.42 tons</t>
  </si>
  <si>
    <t>H5429: 17 SEER2 and 8.5 HSPF2 A/C Split System or Single Package, &lt; 5.42 tons</t>
  </si>
  <si>
    <t>H5430</t>
  </si>
  <si>
    <t>N-H5430</t>
  </si>
  <si>
    <t>18 SEER2 and 8.5 HSPF2 A/C Split System or Single Package, &lt; 5.42 tons</t>
  </si>
  <si>
    <t>H5430: 18 SEER2 and 8.5 HSPF2 A/C Split System or Single Package, &lt; 5.42 tons</t>
  </si>
  <si>
    <t>H5431</t>
  </si>
  <si>
    <t>N-H5431</t>
  </si>
  <si>
    <t>19 SEER2 and 8.5 HSPF2 A/C Split System or Single Package, &lt; 5.42 tons</t>
  </si>
  <si>
    <t>H5431: 19 SEER2 and 8.5 HSPF2 A/C Split System or Single Package, &lt; 5.42 tons</t>
  </si>
  <si>
    <t>H5432</t>
  </si>
  <si>
    <t>N-H5432</t>
  </si>
  <si>
    <t>20 SEER2 and 8.5 HSPF2 A/C Split System or Single Package, &lt; 5.42 tons</t>
  </si>
  <si>
    <t>H5432: 20 SEER2 and 8.5 HSPF2 A/C Split System or Single Package, &lt; 5.42 tons</t>
  </si>
  <si>
    <t>Infrared Heater (Retrofit Only)</t>
  </si>
  <si>
    <t>H2422: Infrared Heater (Retrofit Only)</t>
  </si>
  <si>
    <t>Infrared Heater (NC Only)</t>
  </si>
  <si>
    <t>N-H2422: Infrared Heater (NC Only)</t>
  </si>
  <si>
    <t>H2218</t>
  </si>
  <si>
    <t>Hot Water Boilers, &lt; 300 MBh input, ≥90% AFUE</t>
  </si>
  <si>
    <t>H2218: Hot Water Boilers, &lt; 300 MBh input, ≥90% AFUE</t>
  </si>
  <si>
    <t>N-H2218</t>
  </si>
  <si>
    <t>N-H2218: Hot Water Boilers, &lt; 300 MBh input, ≥90% AFUE</t>
  </si>
  <si>
    <t>N-H10222: Hot Water Boilers, ≥300 MBh input, 90%-94% thermal efficiency</t>
  </si>
  <si>
    <t>Eligible Under AgV4</t>
  </si>
  <si>
    <t>N-H10207: Hot Water Boilers, ≥300 MBh input, ≥95% thermal efficiency</t>
  </si>
  <si>
    <t>H3491</t>
  </si>
  <si>
    <t>Furnace with ECM, ≥95%+ AFUE, 2 stages of heat, NG</t>
  </si>
  <si>
    <t>H3491: Furnace with ECM, ≥95%+ AFUE, 2 stages of heat, NG</t>
  </si>
  <si>
    <t>Furnace</t>
  </si>
  <si>
    <t>H3492</t>
  </si>
  <si>
    <t>Furnace with ECM, ≥90%+ AFUE, 2 stages of heat, NG</t>
  </si>
  <si>
    <t>H3492: Furnace with ECM, ≥90%+ AFUE, 2 stages of heat, NG</t>
  </si>
  <si>
    <t>N-H3491</t>
  </si>
  <si>
    <t>N-H3491: Furnace with ECM, ≥95%+ AFUE, 2 stages of heat, NG</t>
  </si>
  <si>
    <t>N-H3492</t>
  </si>
  <si>
    <t>N-H3492: Furnace with ECM, ≥90%+ AFUE, 2 stages of heat, NG</t>
  </si>
  <si>
    <t>Unit Heater, ≥90% Thermal Efficiency</t>
  </si>
  <si>
    <t>H5436: Unit Heater, ≥90% Thermal Efficiency</t>
  </si>
  <si>
    <t>N-H5436: Unit Heater, ≥90% Thermal Efficiency</t>
  </si>
  <si>
    <t>Direct Fired Make-up Air Unit, Constant Volume (NG or Propane)</t>
  </si>
  <si>
    <t>H5081: Direct Fired Make-up Air Unit, Constant Volume (NG or Propane)</t>
  </si>
  <si>
    <t>N-H5081: Direct Fired Make-up Air Unit, Constant Volume (NG or Propane)</t>
  </si>
  <si>
    <t>Direct Fired Make-up Air Unit, Variable Air Volume (NG or Propane)</t>
  </si>
  <si>
    <t>H10030: Direct Fired Make-up Air Unit, Variable Air Volume (NG or Propane)</t>
  </si>
  <si>
    <t>N-H10030: Direct Fired Make-up Air Unit, Variable Air Volume (NG or Propane)</t>
  </si>
  <si>
    <t>Direct Fired Make-up Air Unit, Variable Air Volume instead of Constant Volume (NG or Propane)</t>
  </si>
  <si>
    <t>H10445: Direct Fired Make-up Air Unit, Variable Air Volume instead of Constant Volume (NG or Propane)</t>
  </si>
  <si>
    <t>N-H10445: Direct Fired Make-up Air Unit, Variable Air Volume instead of Constant Volume (NG or Propane)</t>
  </si>
  <si>
    <t>----------------------AGRIBUSINESS CATALOG: WATER HEATING EQUIPMENT  --------------------------------------------</t>
  </si>
  <si>
    <t>AG10032</t>
  </si>
  <si>
    <t>Refrigeration Heat Recovery/RHR Unit (NG Wtr Htr)</t>
  </si>
  <si>
    <t>AG10032: Refrigeration Heat Recovery/RHR Unit (NG Wtr Htr)</t>
  </si>
  <si>
    <t>RHR Unit</t>
  </si>
  <si>
    <t>AG10033</t>
  </si>
  <si>
    <t>Refrigeration Heat Recovery/RHR Unit (Elec. Wtr Htr)</t>
  </si>
  <si>
    <t>AG10033: Refrigeration Heat Recovery/RHR Unit (Elec. Wtr Htr)</t>
  </si>
  <si>
    <t>N-AG10032</t>
  </si>
  <si>
    <t>N-AG10032: Refrigeration Heat Recovery/RHR Unit (NG Wtr Htr)</t>
  </si>
  <si>
    <t>N-AG10033</t>
  </si>
  <si>
    <t>N-AG10033: Refrigeration Heat Recovery/RHR Unit (Elec. Wtr Htr)</t>
  </si>
  <si>
    <t>AG4937</t>
  </si>
  <si>
    <t>Water Heater, Ag, (Natural Gas or Propane)</t>
  </si>
  <si>
    <t>AG4937: Water Heater, Ag, (Natural Gas or Propane)</t>
  </si>
  <si>
    <t>Water Heater</t>
  </si>
  <si>
    <t>N-AG4937</t>
  </si>
  <si>
    <t>N-AG4937: Water Heater, Ag, (Natural Gas or Propane)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</si>
</sst>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0.000"/>
    <numFmt numFmtId="166" formatCode="0.0%"/>
    <numFmt numFmtId="167" formatCode="[$-409]h:mm\ AM/PM;@"/>
    <numFmt numFmtId="168" formatCode="&quot;$&quot;#,##0"/>
    <numFmt numFmtId="169" formatCode="#,##0.0"/>
    <numFmt numFmtId="170" formatCode="0.000"/>
  </numFmts>
  <fonts count="59">
    <font>
      <sz val="11"/>
      <color theme="1"/>
      <name val="Calibri"/>
      <family val="2"/>
      <scheme val="minor"/>
    </font>
    <font>
      <b/>
      <sz val="11"/>
      <color theme="1"/>
      <name val="Calibri"/>
      <family val="2"/>
      <scheme val="minor"/>
    </font>
    <font>
      <sz val="5"/>
      <color theme="1"/>
      <name val="Calibri"/>
      <family val="2"/>
      <scheme val="minor"/>
    </font>
    <font>
      <b/>
      <sz val="12"/>
      <color theme="1"/>
      <name val="Calibri"/>
      <family val="2"/>
      <scheme val="minor"/>
    </font>
    <font>
      <sz val="10"/>
      <color theme="1"/>
      <name val="Calibri"/>
      <family val="2"/>
      <scheme val="minor"/>
    </font>
    <font>
      <sz val="9"/>
      <color theme="1"/>
      <name val="Calibri"/>
      <family val="2"/>
      <scheme val="minor"/>
    </font>
    <font>
      <b/>
      <sz val="9"/>
      <color theme="0"/>
      <name val="Calibri"/>
      <family val="2"/>
      <scheme val="minor"/>
    </font>
    <font>
      <b/>
      <sz val="9"/>
      <color rgb="FFFFFFFF"/>
      <name val="Calibri"/>
      <family val="2"/>
      <scheme val="minor"/>
    </font>
    <font>
      <sz val="9"/>
      <color rgb="FFFFFFFF"/>
      <name val="Calibri"/>
      <family val="2"/>
      <scheme val="minor"/>
    </font>
    <font>
      <sz val="10"/>
      <name val="Calibri"/>
      <family val="2"/>
      <scheme val="minor"/>
    </font>
    <font>
      <b/>
      <sz val="8"/>
      <color theme="0"/>
      <name val="Calibri"/>
      <family val="2"/>
      <scheme val="minor"/>
    </font>
    <font>
      <sz val="10"/>
      <name val="Arial"/>
      <family val="2"/>
    </font>
    <font>
      <sz val="10"/>
      <color theme="1"/>
      <name val="Arial"/>
      <family val="2"/>
    </font>
    <font>
      <b/>
      <sz val="8"/>
      <color rgb="FFFFFFFF"/>
      <name val="Calibri"/>
      <family val="2"/>
      <scheme val="minor"/>
    </font>
    <font>
      <sz val="9"/>
      <color theme="3"/>
      <name val="Calibri"/>
      <family val="2"/>
      <scheme val="minor"/>
    </font>
    <font>
      <sz val="11"/>
      <color theme="1"/>
      <name val="Calibri"/>
      <family val="2"/>
      <scheme val="minor"/>
    </font>
    <font>
      <b/>
      <sz val="11"/>
      <color theme="0"/>
      <name val="Calibri"/>
      <family val="2"/>
      <scheme val="minor"/>
    </font>
    <font>
      <b/>
      <u/>
      <sz val="11"/>
      <color theme="1"/>
      <name val="Calibri"/>
      <family val="2"/>
      <scheme val="minor"/>
    </font>
    <font>
      <b/>
      <u/>
      <sz val="9"/>
      <color theme="1"/>
      <name val="Calibri"/>
      <family val="2"/>
      <scheme val="minor"/>
    </font>
    <font>
      <b/>
      <sz val="9"/>
      <color indexed="81"/>
      <name val="Tahoma"/>
      <family val="2"/>
    </font>
    <font>
      <sz val="9"/>
      <color indexed="81"/>
      <name val="Tahoma"/>
      <family val="2"/>
    </font>
    <font>
      <b/>
      <sz val="10"/>
      <color theme="1"/>
      <name val="Calibri"/>
      <family val="2"/>
      <scheme val="minor"/>
    </font>
    <font>
      <b/>
      <sz val="10"/>
      <color rgb="FFFF0000"/>
      <name val="Calibri"/>
      <family val="2"/>
      <scheme val="minor"/>
    </font>
    <font>
      <sz val="11"/>
      <color theme="1"/>
      <name val="Franklin Gothic Book"/>
      <family val="2"/>
    </font>
    <font>
      <u/>
      <sz val="11"/>
      <color theme="10"/>
      <name val="Calibri"/>
      <family val="2"/>
      <scheme val="minor"/>
    </font>
    <font>
      <sz val="11"/>
      <color rgb="FFFF0000"/>
      <name val="Calibri"/>
      <family val="2"/>
      <scheme val="minor"/>
    </font>
    <font>
      <u/>
      <sz val="9"/>
      <color theme="10"/>
      <name val="Arial Narrow"/>
      <family val="2"/>
    </font>
    <font>
      <sz val="9"/>
      <color theme="1"/>
      <name val="Arial Narrow"/>
      <family val="2"/>
    </font>
    <font>
      <i/>
      <sz val="10"/>
      <name val="Calibri"/>
      <family val="2"/>
      <scheme val="minor"/>
    </font>
    <font>
      <i/>
      <sz val="11"/>
      <color theme="1"/>
      <name val="Calibri"/>
      <family val="2"/>
      <scheme val="minor"/>
    </font>
    <font>
      <b/>
      <sz val="10"/>
      <name val="Arial"/>
      <family val="2"/>
    </font>
    <font>
      <sz val="9"/>
      <color theme="1"/>
      <name val="Arial"/>
      <family val="2"/>
    </font>
    <font>
      <sz val="9"/>
      <name val="Arial"/>
      <family val="2"/>
    </font>
    <font>
      <sz val="9"/>
      <color rgb="FFFF0000"/>
      <name val="Calibri"/>
      <family val="2"/>
      <scheme val="minor"/>
    </font>
    <font>
      <sz val="8"/>
      <color theme="0"/>
      <name val="Calibri"/>
      <family val="2"/>
      <scheme val="minor"/>
    </font>
    <font>
      <sz val="9"/>
      <name val="Calibri"/>
      <family val="2"/>
      <scheme val="minor"/>
    </font>
    <font>
      <sz val="10"/>
      <color theme="1"/>
      <name val="Franklin Gothic Book"/>
      <family val="2"/>
    </font>
    <font>
      <sz val="9"/>
      <color theme="0"/>
      <name val="Calibri"/>
      <family val="2"/>
      <scheme val="minor"/>
    </font>
    <font>
      <b/>
      <sz val="9"/>
      <color rgb="FFFF0000"/>
      <name val="Calibri"/>
      <family val="2"/>
      <scheme val="minor"/>
    </font>
    <font>
      <b/>
      <sz val="9"/>
      <color theme="0"/>
      <name val="Calibri"/>
      <family val="2"/>
    </font>
    <font>
      <b/>
      <sz val="18"/>
      <color rgb="FF0072BC"/>
      <name val="Calibri"/>
      <family val="2"/>
      <scheme val="minor"/>
    </font>
    <font>
      <sz val="5"/>
      <color rgb="FF0072BC"/>
      <name val="Calibri"/>
      <family val="2"/>
      <scheme val="minor"/>
    </font>
    <font>
      <b/>
      <sz val="12"/>
      <color rgb="FF0072BC"/>
      <name val="Calibri"/>
      <family val="2"/>
      <scheme val="minor"/>
    </font>
    <font>
      <sz val="11"/>
      <color rgb="FF0072BC"/>
      <name val="Calibri"/>
      <family val="2"/>
      <scheme val="minor"/>
    </font>
    <font>
      <sz val="8"/>
      <name val="Calibri"/>
      <family val="2"/>
      <scheme val="minor"/>
    </font>
    <font>
      <sz val="11"/>
      <name val="Calibri"/>
      <family val="2"/>
      <scheme val="minor"/>
    </font>
    <font>
      <sz val="11"/>
      <name val="Calibri"/>
      <family val="2"/>
    </font>
    <font>
      <b/>
      <sz val="11"/>
      <name val="Calibri"/>
      <family val="2"/>
    </font>
    <font>
      <b/>
      <sz val="18"/>
      <color rgb="FF0072BC"/>
      <name val="Arial"/>
      <family val="2"/>
    </font>
    <font>
      <b/>
      <sz val="14"/>
      <color rgb="FF0072BC"/>
      <name val="Arial"/>
      <family val="2"/>
    </font>
    <font>
      <sz val="10"/>
      <color theme="0"/>
      <name val="Calibri"/>
      <family val="2"/>
      <scheme val="minor"/>
    </font>
    <font>
      <b/>
      <vertAlign val="superscript"/>
      <sz val="9"/>
      <color rgb="FFFFFFFF"/>
      <name val="Calibri"/>
      <family val="2"/>
      <scheme val="minor"/>
    </font>
    <font>
      <sz val="9"/>
      <color theme="3"/>
      <name val="Aptos Narrow"/>
      <family val="2"/>
    </font>
    <font>
      <b/>
      <sz val="12"/>
      <color rgb="FF11696F"/>
      <name val="Calibri"/>
      <family val="2"/>
      <scheme val="minor"/>
    </font>
    <font>
      <b/>
      <sz val="12"/>
      <color rgb="FF0F532A"/>
      <name val="Calibri"/>
      <family val="2"/>
      <scheme val="minor"/>
    </font>
    <font>
      <b/>
      <sz val="12"/>
      <color rgb="FF0D793D"/>
      <name val="Calibri"/>
      <family val="2"/>
      <scheme val="minor"/>
    </font>
    <font>
      <b/>
      <sz val="12"/>
      <color rgb="FF0072BC"/>
      <name val="Calibri"/>
      <family val="2"/>
    </font>
    <font>
      <i/>
      <sz val="9"/>
      <name val="Calibri"/>
      <family val="2"/>
      <scheme val="minor"/>
    </font>
    <font>
      <i/>
      <sz val="8"/>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0072BC"/>
        <bgColor indexed="64"/>
      </patternFill>
    </fill>
    <fill>
      <patternFill patternType="solid">
        <fgColor rgb="FFF0F5F7"/>
        <bgColor indexed="64"/>
      </patternFill>
    </fill>
    <fill>
      <patternFill patternType="solid">
        <fgColor rgb="FFFFFF99"/>
        <bgColor indexed="64"/>
      </patternFill>
    </fill>
    <fill>
      <patternFill patternType="solid">
        <fgColor theme="5"/>
        <bgColor indexed="64"/>
      </patternFill>
    </fill>
    <fill>
      <patternFill patternType="solid">
        <fgColor rgb="FFFFFFCC"/>
        <bgColor indexed="64"/>
      </patternFill>
    </fill>
    <fill>
      <patternFill patternType="solid">
        <fgColor rgb="FF11696F"/>
        <bgColor indexed="64"/>
      </patternFill>
    </fill>
    <fill>
      <patternFill patternType="solid">
        <fgColor rgb="FF0F532A"/>
        <bgColor indexed="64"/>
      </patternFill>
    </fill>
    <fill>
      <patternFill patternType="solid">
        <fgColor rgb="FF0D793D"/>
        <bgColor indexed="64"/>
      </patternFill>
    </fill>
    <fill>
      <patternFill patternType="solid">
        <fgColor rgb="FFF1F0F0"/>
        <bgColor indexed="64"/>
      </patternFill>
    </fill>
  </fills>
  <borders count="48">
    <border>
      <left/>
      <right/>
      <top/>
      <bottom/>
      <diagonal/>
    </border>
    <border>
      <left/>
      <right/>
      <top/>
      <bottom style="thin">
        <color indexed="64"/>
      </bottom>
      <diagonal/>
    </border>
    <border>
      <left/>
      <right/>
      <top style="thin">
        <color indexed="64"/>
      </top>
      <bottom/>
      <diagonal/>
    </border>
    <border>
      <left/>
      <right/>
      <top/>
      <bottom style="thin">
        <color rgb="FFFFFFFF"/>
      </bottom>
      <diagonal/>
    </border>
    <border>
      <left/>
      <right/>
      <top/>
      <bottom style="thin">
        <color theme="0"/>
      </bottom>
      <diagonal/>
    </border>
    <border>
      <left/>
      <right/>
      <top style="thin">
        <color theme="0"/>
      </top>
      <bottom/>
      <diagonal/>
    </border>
    <border>
      <left/>
      <right/>
      <top style="thin">
        <color rgb="FFFFFFFF"/>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rgb="FF0072BC"/>
      </bottom>
      <diagonal/>
    </border>
    <border>
      <left/>
      <right/>
      <top/>
      <bottom style="thin">
        <color rgb="FFDBDFF0"/>
      </bottom>
      <diagonal/>
    </border>
    <border>
      <left/>
      <right style="thin">
        <color rgb="FFDBDFF0"/>
      </right>
      <top/>
      <bottom style="thin">
        <color rgb="FFDBDFF0"/>
      </bottom>
      <diagonal/>
    </border>
    <border>
      <left style="thin">
        <color rgb="FFDBDFF0"/>
      </left>
      <right style="thin">
        <color rgb="FFDBDFF0"/>
      </right>
      <top/>
      <bottom style="thin">
        <color rgb="FFDBDFF0"/>
      </bottom>
      <diagonal/>
    </border>
    <border>
      <left style="thin">
        <color rgb="FFDBDFF0"/>
      </left>
      <right/>
      <top/>
      <bottom style="thin">
        <color rgb="FFDBDFF0"/>
      </bottom>
      <diagonal/>
    </border>
    <border>
      <left/>
      <right style="thin">
        <color rgb="FFDBDFF0"/>
      </right>
      <top style="thin">
        <color rgb="FFDBDFF0"/>
      </top>
      <bottom style="thin">
        <color rgb="FFDBDFF0"/>
      </bottom>
      <diagonal/>
    </border>
    <border>
      <left style="thin">
        <color rgb="FFDBDFF0"/>
      </left>
      <right style="thin">
        <color rgb="FFDBDFF0"/>
      </right>
      <top style="thin">
        <color rgb="FFDBDFF0"/>
      </top>
      <bottom style="thin">
        <color rgb="FFDBDFF0"/>
      </bottom>
      <diagonal/>
    </border>
    <border>
      <left style="thin">
        <color rgb="FFDBDFF0"/>
      </left>
      <right/>
      <top style="thin">
        <color rgb="FFDBDFF0"/>
      </top>
      <bottom style="thin">
        <color rgb="FFDBDFF0"/>
      </bottom>
      <diagonal/>
    </border>
    <border>
      <left/>
      <right/>
      <top style="thin">
        <color rgb="FFDBDFF0"/>
      </top>
      <bottom style="thin">
        <color rgb="FFDBDFF0"/>
      </bottom>
      <diagonal/>
    </border>
    <border>
      <left/>
      <right style="thin">
        <color rgb="FF007367"/>
      </right>
      <top/>
      <bottom style="thin">
        <color rgb="FFDBDFF0"/>
      </bottom>
      <diagonal/>
    </border>
    <border>
      <left style="thin">
        <color rgb="FF007367"/>
      </left>
      <right style="thin">
        <color rgb="FF007367"/>
      </right>
      <top/>
      <bottom style="thin">
        <color rgb="FFDBDFF0"/>
      </bottom>
      <diagonal/>
    </border>
    <border>
      <left style="thin">
        <color rgb="FF007367"/>
      </left>
      <right/>
      <top/>
      <bottom style="thin">
        <color rgb="FFDBDFF0"/>
      </bottom>
      <diagonal/>
    </border>
    <border>
      <left style="thin">
        <color rgb="FF007367"/>
      </left>
      <right style="thin">
        <color rgb="FFDBDFF0"/>
      </right>
      <top/>
      <bottom style="thin">
        <color rgb="FFDBDFF0"/>
      </bottom>
      <diagonal/>
    </border>
    <border>
      <left style="medium">
        <color rgb="FF0072BC"/>
      </left>
      <right style="thin">
        <color rgb="FF0072BC"/>
      </right>
      <top style="thin">
        <color rgb="FF0072BC"/>
      </top>
      <bottom style="thin">
        <color rgb="FF0072BC"/>
      </bottom>
      <diagonal/>
    </border>
    <border>
      <left style="thin">
        <color rgb="FF0072BC"/>
      </left>
      <right style="thin">
        <color rgb="FF0072BC"/>
      </right>
      <top style="thin">
        <color rgb="FF0072BC"/>
      </top>
      <bottom style="thin">
        <color rgb="FF0072BC"/>
      </bottom>
      <diagonal/>
    </border>
    <border>
      <left style="thin">
        <color rgb="FF0072BC"/>
      </left>
      <right style="medium">
        <color rgb="FF0072BC"/>
      </right>
      <top style="thin">
        <color rgb="FF0072BC"/>
      </top>
      <bottom style="thin">
        <color rgb="FF0072BC"/>
      </bottom>
      <diagonal/>
    </border>
    <border>
      <left style="medium">
        <color rgb="FF0072BC"/>
      </left>
      <right style="thin">
        <color rgb="FF0072BC"/>
      </right>
      <top style="thin">
        <color rgb="FF0072BC"/>
      </top>
      <bottom style="medium">
        <color rgb="FF0072BC"/>
      </bottom>
      <diagonal/>
    </border>
    <border>
      <left style="thin">
        <color rgb="FF0072BC"/>
      </left>
      <right style="thin">
        <color rgb="FF0072BC"/>
      </right>
      <top style="thin">
        <color rgb="FF0072BC"/>
      </top>
      <bottom style="medium">
        <color rgb="FF0072BC"/>
      </bottom>
      <diagonal/>
    </border>
    <border>
      <left style="thin">
        <color rgb="FF0072BC"/>
      </left>
      <right style="medium">
        <color rgb="FF0072BC"/>
      </right>
      <top style="thin">
        <color rgb="FF0072BC"/>
      </top>
      <bottom style="medium">
        <color rgb="FF0072BC"/>
      </bottom>
      <diagonal/>
    </border>
    <border>
      <left style="medium">
        <color rgb="FF0072BC"/>
      </left>
      <right style="thin">
        <color theme="0"/>
      </right>
      <top style="medium">
        <color rgb="FF0072BC"/>
      </top>
      <bottom/>
      <diagonal/>
    </border>
    <border>
      <left style="thin">
        <color theme="0"/>
      </left>
      <right style="thin">
        <color theme="0"/>
      </right>
      <top style="medium">
        <color rgb="FF0072BC"/>
      </top>
      <bottom style="thin">
        <color theme="0"/>
      </bottom>
      <diagonal/>
    </border>
    <border>
      <left style="thin">
        <color theme="0"/>
      </left>
      <right style="medium">
        <color rgb="FF0072BC"/>
      </right>
      <top style="medium">
        <color rgb="FF0072BC"/>
      </top>
      <bottom style="thin">
        <color theme="0"/>
      </bottom>
      <diagonal/>
    </border>
    <border>
      <left style="medium">
        <color rgb="FF0072BC"/>
      </left>
      <right style="thin">
        <color rgb="FF0072BC"/>
      </right>
      <top/>
      <bottom style="thin">
        <color rgb="FF0072BC"/>
      </bottom>
      <diagonal/>
    </border>
    <border>
      <left style="thin">
        <color rgb="FF0072BC"/>
      </left>
      <right style="thin">
        <color rgb="FF0072BC"/>
      </right>
      <top/>
      <bottom style="thin">
        <color rgb="FF0072BC"/>
      </bottom>
      <diagonal/>
    </border>
    <border>
      <left style="thin">
        <color rgb="FF0072BC"/>
      </left>
      <right style="medium">
        <color rgb="FF0072BC"/>
      </right>
      <top/>
      <bottom style="thin">
        <color rgb="FF0072BC"/>
      </bottom>
      <diagonal/>
    </border>
    <border>
      <left style="medium">
        <color rgb="FF0072BC"/>
      </left>
      <right style="thin">
        <color theme="0"/>
      </right>
      <top/>
      <bottom style="thin">
        <color rgb="FF0072BC"/>
      </bottom>
      <diagonal/>
    </border>
    <border>
      <left style="thin">
        <color theme="0"/>
      </left>
      <right style="thin">
        <color theme="0"/>
      </right>
      <top style="thin">
        <color theme="0"/>
      </top>
      <bottom style="thin">
        <color rgb="FF0072BC"/>
      </bottom>
      <diagonal/>
    </border>
    <border>
      <left style="thin">
        <color theme="0"/>
      </left>
      <right style="medium">
        <color rgb="FF0072BC"/>
      </right>
      <top style="thin">
        <color theme="0"/>
      </top>
      <bottom style="thin">
        <color rgb="FF0072BC"/>
      </bottom>
      <diagonal/>
    </border>
    <border>
      <left/>
      <right style="thin">
        <color rgb="FFDBDFF0"/>
      </right>
      <top/>
      <bottom/>
      <diagonal/>
    </border>
    <border>
      <left style="thin">
        <color rgb="FFDBDFF0"/>
      </left>
      <right style="thin">
        <color rgb="FFDBDFF0"/>
      </right>
      <top/>
      <bottom/>
      <diagonal/>
    </border>
    <border>
      <left style="thin">
        <color indexed="64"/>
      </left>
      <right style="thin">
        <color indexed="64"/>
      </right>
      <top/>
      <bottom style="thin">
        <color indexed="64"/>
      </bottom>
      <diagonal/>
    </border>
    <border>
      <left style="thin">
        <color rgb="FFDBDFF0"/>
      </left>
      <right/>
      <top/>
      <bottom/>
      <diagonal/>
    </border>
  </borders>
  <cellStyleXfs count="7">
    <xf numFmtId="0" fontId="0" fillId="0" borderId="0"/>
    <xf numFmtId="0" fontId="11" fillId="0" borderId="0"/>
    <xf numFmtId="43" fontId="15" fillId="0" borderId="0" applyFont="0" applyFill="0" applyBorder="0" applyAlignment="0" applyProtection="0"/>
    <xf numFmtId="44" fontId="15" fillId="0" borderId="0" applyFont="0" applyFill="0" applyBorder="0" applyAlignment="0" applyProtection="0"/>
    <xf numFmtId="9" fontId="15" fillId="0" borderId="0" applyFont="0" applyFill="0" applyBorder="0" applyAlignment="0" applyProtection="0"/>
    <xf numFmtId="0" fontId="24" fillId="0" borderId="0" applyNumberFormat="0" applyFill="0" applyBorder="0" applyAlignment="0" applyProtection="0"/>
    <xf numFmtId="0" fontId="11" fillId="0" borderId="0"/>
  </cellStyleXfs>
  <cellXfs count="371">
    <xf numFmtId="0" fontId="0" fillId="0" borderId="0" xfId="0"/>
    <xf numFmtId="0" fontId="2" fillId="0" borderId="0" xfId="0" applyFont="1"/>
    <xf numFmtId="0" fontId="4" fillId="0" borderId="0" xfId="0" applyFont="1"/>
    <xf numFmtId="0" fontId="5" fillId="0" borderId="0" xfId="0" applyFont="1"/>
    <xf numFmtId="0" fontId="1" fillId="0" borderId="0" xfId="0" applyFont="1"/>
    <xf numFmtId="6" fontId="0" fillId="0" borderId="0" xfId="0" applyNumberFormat="1"/>
    <xf numFmtId="0" fontId="3" fillId="2" borderId="0" xfId="0" applyFont="1" applyFill="1"/>
    <xf numFmtId="0" fontId="1" fillId="2" borderId="0" xfId="0" applyFont="1" applyFill="1"/>
    <xf numFmtId="0" fontId="12" fillId="0" borderId="0" xfId="0" applyFont="1" applyAlignment="1">
      <alignment horizontal="left" vertical="center"/>
    </xf>
    <xf numFmtId="0" fontId="4" fillId="0" borderId="0" xfId="0" applyFont="1" applyAlignment="1">
      <alignment vertical="center"/>
    </xf>
    <xf numFmtId="0" fontId="0" fillId="0" borderId="0" xfId="0" quotePrefix="1"/>
    <xf numFmtId="0" fontId="0" fillId="0" borderId="0" xfId="0" applyAlignment="1">
      <alignment horizontal="center"/>
    </xf>
    <xf numFmtId="168" fontId="0" fillId="0" borderId="0" xfId="0" applyNumberFormat="1" applyAlignment="1">
      <alignment horizontal="right"/>
    </xf>
    <xf numFmtId="0" fontId="0" fillId="0" borderId="0" xfId="0" applyAlignment="1">
      <alignment horizontal="right"/>
    </xf>
    <xf numFmtId="0" fontId="0" fillId="0" borderId="0" xfId="0" applyAlignment="1">
      <alignment horizontal="left"/>
    </xf>
    <xf numFmtId="0" fontId="5" fillId="0" borderId="0" xfId="0" applyFont="1" applyAlignment="1">
      <alignment horizontal="left"/>
    </xf>
    <xf numFmtId="0" fontId="0" fillId="0" borderId="0" xfId="0" quotePrefix="1" applyAlignment="1">
      <alignment horizontal="left"/>
    </xf>
    <xf numFmtId="0" fontId="17" fillId="0" borderId="0" xfId="0" applyFont="1" applyAlignment="1">
      <alignment horizontal="left" wrapText="1"/>
    </xf>
    <xf numFmtId="0" fontId="18" fillId="0" borderId="0" xfId="0" applyFont="1" applyAlignment="1">
      <alignment horizontal="left"/>
    </xf>
    <xf numFmtId="0" fontId="17" fillId="0" borderId="0" xfId="0" applyFont="1" applyAlignment="1">
      <alignment horizontal="left"/>
    </xf>
    <xf numFmtId="168" fontId="17" fillId="0" borderId="0" xfId="0" applyNumberFormat="1" applyFont="1" applyAlignment="1">
      <alignment horizontal="center" wrapText="1"/>
    </xf>
    <xf numFmtId="0" fontId="17" fillId="0" borderId="0" xfId="0" applyFont="1" applyAlignment="1">
      <alignment horizontal="center" wrapText="1"/>
    </xf>
    <xf numFmtId="0" fontId="5" fillId="0" borderId="0" xfId="0" quotePrefix="1" applyFont="1"/>
    <xf numFmtId="164" fontId="0" fillId="0" borderId="0" xfId="0" applyNumberFormat="1" applyAlignment="1">
      <alignment horizontal="right"/>
    </xf>
    <xf numFmtId="166" fontId="0" fillId="0" borderId="0" xfId="0" applyNumberFormat="1" applyAlignment="1">
      <alignment horizontal="right"/>
    </xf>
    <xf numFmtId="0" fontId="15" fillId="0" borderId="0" xfId="0" applyFont="1" applyAlignment="1">
      <alignment horizontal="center"/>
    </xf>
    <xf numFmtId="0" fontId="1" fillId="0" borderId="0" xfId="0" applyFont="1" applyAlignment="1">
      <alignment horizontal="right"/>
    </xf>
    <xf numFmtId="0" fontId="1" fillId="0" borderId="0" xfId="0" applyFont="1" applyAlignment="1">
      <alignment horizontal="left"/>
    </xf>
    <xf numFmtId="0" fontId="4" fillId="0" borderId="0" xfId="0" applyFont="1" applyAlignment="1">
      <alignment horizontal="left" vertical="top" wrapText="1"/>
    </xf>
    <xf numFmtId="0" fontId="4" fillId="0" borderId="0" xfId="0" applyFont="1" applyAlignment="1" applyProtection="1">
      <alignment horizontal="left" vertical="top" wrapText="1"/>
      <protection locked="0"/>
    </xf>
    <xf numFmtId="0" fontId="22" fillId="0" borderId="0" xfId="0" applyFont="1" applyAlignment="1">
      <alignment horizontal="left" vertical="top"/>
    </xf>
    <xf numFmtId="0" fontId="4" fillId="0" borderId="0" xfId="0" applyFont="1" applyAlignment="1" applyProtection="1">
      <alignment horizontal="left" vertical="top"/>
      <protection locked="0"/>
    </xf>
    <xf numFmtId="0" fontId="4" fillId="0" borderId="0" xfId="0" applyFont="1" applyAlignment="1">
      <alignment horizontal="left" vertical="top"/>
    </xf>
    <xf numFmtId="0" fontId="4" fillId="0" borderId="0" xfId="0" applyFont="1" applyAlignment="1">
      <alignment horizontal="center" wrapText="1"/>
    </xf>
    <xf numFmtId="0" fontId="25" fillId="4" borderId="0" xfId="0" applyFont="1" applyFill="1" applyAlignment="1">
      <alignment horizontal="center"/>
    </xf>
    <xf numFmtId="0" fontId="0" fillId="4" borderId="0" xfId="0" applyFill="1"/>
    <xf numFmtId="168" fontId="0" fillId="0" borderId="0" xfId="0" applyNumberFormat="1"/>
    <xf numFmtId="0" fontId="1" fillId="4" borderId="0" xfId="0" applyFont="1" applyFill="1"/>
    <xf numFmtId="0" fontId="27" fillId="0" borderId="0" xfId="0" applyFont="1"/>
    <xf numFmtId="0" fontId="21" fillId="0" borderId="0" xfId="0" applyFont="1" applyAlignment="1">
      <alignment wrapText="1"/>
    </xf>
    <xf numFmtId="0" fontId="23" fillId="0" borderId="0" xfId="0" applyFont="1"/>
    <xf numFmtId="0" fontId="0" fillId="0" borderId="0" xfId="0" applyAlignment="1">
      <alignment vertical="center"/>
    </xf>
    <xf numFmtId="0" fontId="25" fillId="4" borderId="0" xfId="0" applyFont="1" applyFill="1"/>
    <xf numFmtId="0" fontId="4" fillId="0" borderId="7" xfId="0" applyFont="1" applyBorder="1" applyAlignment="1" applyProtection="1">
      <alignment horizontal="left" vertical="top" wrapText="1"/>
      <protection locked="0"/>
    </xf>
    <xf numFmtId="0" fontId="29" fillId="0" borderId="0" xfId="0" applyFont="1"/>
    <xf numFmtId="0" fontId="12" fillId="0" borderId="0" xfId="0" applyFont="1"/>
    <xf numFmtId="0" fontId="30" fillId="0" borderId="10" xfId="0" applyFont="1" applyBorder="1"/>
    <xf numFmtId="0" fontId="11" fillId="0" borderId="10" xfId="6" applyBorder="1"/>
    <xf numFmtId="0" fontId="12" fillId="0" borderId="2" xfId="0" applyFont="1" applyBorder="1"/>
    <xf numFmtId="0" fontId="11" fillId="0" borderId="11" xfId="6" applyBorder="1"/>
    <xf numFmtId="0" fontId="31" fillId="0" borderId="12" xfId="0" applyFont="1" applyBorder="1" applyAlignment="1">
      <alignment horizontal="right"/>
    </xf>
    <xf numFmtId="0" fontId="32" fillId="0" borderId="12" xfId="6" applyFont="1" applyBorder="1" applyAlignment="1">
      <alignment horizontal="right"/>
    </xf>
    <xf numFmtId="0" fontId="0" fillId="0" borderId="12" xfId="0" applyBorder="1" applyAlignment="1">
      <alignment horizontal="right"/>
    </xf>
    <xf numFmtId="0" fontId="32" fillId="0" borderId="0" xfId="6" applyFont="1" applyAlignment="1">
      <alignment horizontal="left" vertical="center"/>
    </xf>
    <xf numFmtId="0" fontId="12" fillId="0" borderId="13" xfId="0" applyFont="1" applyBorder="1" applyAlignment="1">
      <alignment horizontal="left" vertical="center"/>
    </xf>
    <xf numFmtId="0" fontId="31" fillId="0" borderId="14" xfId="0" applyFont="1" applyBorder="1" applyAlignment="1">
      <alignment horizontal="right"/>
    </xf>
    <xf numFmtId="20" fontId="0" fillId="0" borderId="0" xfId="0" quotePrefix="1" applyNumberFormat="1"/>
    <xf numFmtId="170" fontId="0" fillId="0" borderId="0" xfId="0" applyNumberFormat="1"/>
    <xf numFmtId="2" fontId="0" fillId="0" borderId="0" xfId="0" applyNumberFormat="1"/>
    <xf numFmtId="0" fontId="33" fillId="0" borderId="0" xfId="0" applyFont="1" applyAlignment="1">
      <alignment horizontal="left" vertical="top" wrapText="1"/>
    </xf>
    <xf numFmtId="0" fontId="34" fillId="0" borderId="0" xfId="0" applyFont="1" applyAlignment="1">
      <alignment horizontal="right"/>
    </xf>
    <xf numFmtId="0" fontId="36" fillId="0" borderId="0" xfId="0" applyFont="1" applyAlignment="1">
      <alignment horizontal="right"/>
    </xf>
    <xf numFmtId="0" fontId="37" fillId="0" borderId="0" xfId="0" applyFont="1"/>
    <xf numFmtId="0" fontId="38" fillId="0" borderId="0" xfId="0" applyFont="1" applyAlignment="1">
      <alignment horizontal="left" vertical="top" wrapText="1"/>
    </xf>
    <xf numFmtId="0" fontId="38" fillId="0" borderId="0" xfId="0" applyFont="1" applyAlignment="1">
      <alignment horizontal="left" vertical="center" wrapText="1"/>
    </xf>
    <xf numFmtId="0" fontId="38" fillId="0" borderId="0" xfId="0" applyFont="1" applyAlignment="1">
      <alignment horizontal="center" vertical="center" wrapText="1"/>
    </xf>
    <xf numFmtId="0" fontId="21" fillId="0" borderId="0" xfId="0" applyFont="1" applyAlignment="1">
      <alignment horizontal="center"/>
    </xf>
    <xf numFmtId="0" fontId="0" fillId="0" borderId="0" xfId="0" applyAlignment="1">
      <alignment horizontal="center" wrapText="1"/>
    </xf>
    <xf numFmtId="0" fontId="4" fillId="0" borderId="0" xfId="0" applyFont="1" applyAlignment="1">
      <alignment horizontal="left" vertical="center"/>
    </xf>
    <xf numFmtId="0" fontId="26" fillId="0" borderId="0" xfId="5" applyFont="1" applyBorder="1" applyAlignment="1">
      <alignment horizontal="left" vertical="top" wrapText="1"/>
    </xf>
    <xf numFmtId="0" fontId="26" fillId="0" borderId="2" xfId="5" applyFont="1" applyBorder="1" applyAlignment="1">
      <alignment horizontal="left" vertical="top" wrapText="1"/>
    </xf>
    <xf numFmtId="0" fontId="43" fillId="0" borderId="0" xfId="0" applyFont="1"/>
    <xf numFmtId="0" fontId="44" fillId="0" borderId="0" xfId="0" applyFont="1" applyAlignment="1">
      <alignment horizontal="right"/>
    </xf>
    <xf numFmtId="168" fontId="17" fillId="0" borderId="0" xfId="0" applyNumberFormat="1" applyFont="1" applyAlignment="1">
      <alignment horizontal="left" wrapText="1"/>
    </xf>
    <xf numFmtId="0" fontId="45" fillId="0" borderId="0" xfId="0" applyFont="1"/>
    <xf numFmtId="0" fontId="14" fillId="0" borderId="0" xfId="0" quotePrefix="1" applyFont="1" applyAlignment="1">
      <alignment vertical="center" wrapText="1"/>
    </xf>
    <xf numFmtId="0" fontId="14" fillId="0" borderId="0" xfId="0" quotePrefix="1" applyFont="1" applyAlignment="1">
      <alignment horizontal="right" vertical="center" wrapText="1"/>
    </xf>
    <xf numFmtId="0" fontId="28" fillId="0" borderId="17" xfId="0" applyFont="1" applyBorder="1" applyAlignment="1">
      <alignment horizontal="center" vertical="center" wrapText="1"/>
    </xf>
    <xf numFmtId="0" fontId="28" fillId="0" borderId="24" xfId="0" applyFont="1" applyBorder="1" applyAlignment="1">
      <alignment horizontal="center" vertical="center" wrapText="1"/>
    </xf>
    <xf numFmtId="0" fontId="28" fillId="0" borderId="24" xfId="0" applyFont="1" applyBorder="1" applyAlignment="1">
      <alignment horizontal="center" vertical="center"/>
    </xf>
    <xf numFmtId="0" fontId="40" fillId="0" borderId="0" xfId="0" applyFont="1"/>
    <xf numFmtId="0" fontId="4" fillId="3" borderId="30" xfId="0" applyFont="1" applyFill="1" applyBorder="1" applyAlignment="1">
      <alignment vertical="center" wrapText="1"/>
    </xf>
    <xf numFmtId="0" fontId="0" fillId="3" borderId="30" xfId="0" applyFill="1" applyBorder="1" applyAlignment="1">
      <alignment horizontal="center" vertical="center" wrapText="1"/>
    </xf>
    <xf numFmtId="0" fontId="0" fillId="3" borderId="31" xfId="0" applyFill="1" applyBorder="1" applyAlignment="1">
      <alignment horizontal="center" vertical="center" wrapText="1"/>
    </xf>
    <xf numFmtId="0" fontId="0" fillId="3" borderId="33" xfId="0" applyFill="1" applyBorder="1" applyAlignment="1">
      <alignment horizontal="center" vertical="center" wrapText="1"/>
    </xf>
    <xf numFmtId="0" fontId="0" fillId="3" borderId="34"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40" xfId="0" applyFill="1" applyBorder="1" applyAlignment="1">
      <alignment horizontal="center" vertical="center" wrapText="1"/>
    </xf>
    <xf numFmtId="0" fontId="16" fillId="5" borderId="42" xfId="0" applyFont="1" applyFill="1" applyBorder="1" applyAlignment="1">
      <alignment horizontal="center" wrapText="1"/>
    </xf>
    <xf numFmtId="0" fontId="16" fillId="5" borderId="43" xfId="0" applyFont="1" applyFill="1" applyBorder="1" applyAlignment="1">
      <alignment horizontal="center" wrapText="1"/>
    </xf>
    <xf numFmtId="0" fontId="24" fillId="0" borderId="8" xfId="5" applyBorder="1"/>
    <xf numFmtId="0" fontId="24" fillId="0" borderId="9" xfId="5" applyFill="1" applyBorder="1" applyAlignment="1">
      <alignment horizontal="left" vertical="top" wrapText="1"/>
    </xf>
    <xf numFmtId="0" fontId="24" fillId="0" borderId="9" xfId="5" applyBorder="1" applyAlignment="1">
      <alignment horizontal="left" vertical="top" wrapText="1"/>
    </xf>
    <xf numFmtId="44" fontId="0" fillId="0" borderId="0" xfId="3" applyFont="1" applyFill="1" applyBorder="1" applyAlignment="1">
      <alignment horizontal="right"/>
    </xf>
    <xf numFmtId="43" fontId="0" fillId="0" borderId="0" xfId="2" applyFont="1" applyFill="1" applyBorder="1" applyAlignment="1">
      <alignment horizontal="right"/>
    </xf>
    <xf numFmtId="43" fontId="0" fillId="0" borderId="0" xfId="2" applyFont="1" applyFill="1" applyBorder="1" applyAlignment="1">
      <alignment horizontal="center"/>
    </xf>
    <xf numFmtId="166" fontId="0" fillId="0" borderId="0" xfId="0" applyNumberFormat="1" applyAlignment="1">
      <alignment horizontal="center"/>
    </xf>
    <xf numFmtId="164" fontId="0" fillId="0" borderId="0" xfId="0" applyNumberFormat="1"/>
    <xf numFmtId="166" fontId="0" fillId="0" borderId="0" xfId="4" applyNumberFormat="1" applyFont="1" applyFill="1" applyBorder="1" applyAlignment="1">
      <alignment horizontal="right"/>
    </xf>
    <xf numFmtId="168" fontId="0" fillId="0" borderId="0" xfId="0" applyNumberFormat="1" applyAlignment="1">
      <alignment horizontal="left"/>
    </xf>
    <xf numFmtId="44" fontId="17" fillId="0" borderId="0" xfId="3" applyFont="1" applyFill="1" applyBorder="1" applyAlignment="1">
      <alignment horizontal="center" wrapText="1"/>
    </xf>
    <xf numFmtId="43" fontId="17" fillId="0" borderId="0" xfId="2" applyFont="1" applyFill="1" applyBorder="1" applyAlignment="1">
      <alignment horizontal="center" wrapText="1"/>
    </xf>
    <xf numFmtId="43" fontId="0" fillId="0" borderId="0" xfId="2" applyFont="1"/>
    <xf numFmtId="0" fontId="0" fillId="0" borderId="0" xfId="4" applyNumberFormat="1" applyFont="1" applyFill="1" applyBorder="1" applyAlignment="1">
      <alignment horizontal="right"/>
    </xf>
    <xf numFmtId="0" fontId="22" fillId="0" borderId="7" xfId="0" applyFont="1" applyBorder="1" applyAlignment="1" applyProtection="1">
      <alignment horizontal="left" vertical="top" wrapText="1"/>
      <protection locked="0"/>
    </xf>
    <xf numFmtId="0" fontId="22" fillId="0" borderId="7" xfId="0" applyFont="1" applyBorder="1" applyAlignment="1">
      <alignment horizontal="left" vertical="center" wrapText="1"/>
    </xf>
    <xf numFmtId="0" fontId="22" fillId="0" borderId="7" xfId="0" applyFont="1" applyBorder="1" applyAlignment="1">
      <alignment horizontal="left" vertical="top" wrapText="1"/>
    </xf>
    <xf numFmtId="0" fontId="50" fillId="0" borderId="0" xfId="0" applyFont="1"/>
    <xf numFmtId="0" fontId="0" fillId="7" borderId="38" xfId="0" applyFill="1" applyBorder="1" applyAlignment="1" applyProtection="1">
      <alignment horizontal="center" vertical="center" wrapText="1"/>
      <protection locked="0"/>
    </xf>
    <xf numFmtId="0" fontId="0" fillId="7" borderId="29" xfId="0" applyFill="1" applyBorder="1" applyAlignment="1" applyProtection="1">
      <alignment horizontal="center" vertical="center" wrapText="1"/>
      <protection locked="0"/>
    </xf>
    <xf numFmtId="0" fontId="0" fillId="7" borderId="32" xfId="0" applyFill="1" applyBorder="1" applyAlignment="1" applyProtection="1">
      <alignment horizontal="center" vertical="center" wrapText="1"/>
      <protection locked="0"/>
    </xf>
    <xf numFmtId="0" fontId="0" fillId="9" borderId="0" xfId="0" applyFill="1" applyProtection="1">
      <protection locked="0"/>
    </xf>
    <xf numFmtId="0" fontId="24" fillId="0" borderId="9" xfId="5" applyBorder="1"/>
    <xf numFmtId="0" fontId="24" fillId="0" borderId="46" xfId="5" applyBorder="1" applyAlignment="1">
      <alignment horizontal="left" vertical="top" wrapText="1"/>
    </xf>
    <xf numFmtId="1" fontId="34" fillId="0" borderId="0" xfId="0" applyNumberFormat="1" applyFont="1" applyAlignment="1">
      <alignment horizontal="right"/>
    </xf>
    <xf numFmtId="0" fontId="9" fillId="0" borderId="7" xfId="0" applyFont="1" applyBorder="1" applyAlignment="1" applyProtection="1">
      <alignment horizontal="left" vertical="top" wrapText="1"/>
      <protection locked="0"/>
    </xf>
    <xf numFmtId="0" fontId="9" fillId="0" borderId="7" xfId="0" applyFont="1" applyBorder="1" applyAlignment="1">
      <alignment horizontal="left" vertical="top" wrapText="1"/>
    </xf>
    <xf numFmtId="0" fontId="9" fillId="0" borderId="7" xfId="0" applyFont="1" applyBorder="1" applyAlignment="1">
      <alignment horizontal="left" vertical="center" wrapText="1"/>
    </xf>
    <xf numFmtId="0" fontId="42" fillId="0" borderId="0" xfId="0" applyFont="1" applyAlignment="1">
      <alignment wrapText="1"/>
    </xf>
    <xf numFmtId="0" fontId="42" fillId="0" borderId="3" xfId="0" applyFont="1" applyBorder="1" applyAlignment="1">
      <alignment wrapText="1"/>
    </xf>
    <xf numFmtId="0" fontId="28" fillId="13" borderId="17" xfId="0" applyFont="1" applyFill="1" applyBorder="1" applyAlignment="1">
      <alignment horizontal="center" vertical="center" wrapText="1"/>
    </xf>
    <xf numFmtId="0" fontId="31" fillId="0" borderId="1" xfId="0" applyFont="1" applyBorder="1" applyAlignment="1">
      <alignment horizontal="left" vertical="center"/>
    </xf>
    <xf numFmtId="0" fontId="31" fillId="0" borderId="15" xfId="0" applyFont="1" applyBorder="1" applyAlignment="1">
      <alignment horizontal="left" vertical="center"/>
    </xf>
    <xf numFmtId="0" fontId="48" fillId="0" borderId="0" xfId="0" applyFont="1" applyAlignment="1">
      <alignment horizontal="right"/>
    </xf>
    <xf numFmtId="0" fontId="49" fillId="0" borderId="0" xfId="0" applyFont="1" applyAlignment="1">
      <alignment horizontal="right"/>
    </xf>
    <xf numFmtId="0" fontId="31" fillId="0" borderId="0" xfId="0" applyFont="1" applyAlignment="1">
      <alignment horizontal="left" vertical="center" wrapText="1"/>
    </xf>
    <xf numFmtId="0" fontId="31" fillId="0" borderId="13" xfId="0" applyFont="1" applyBorder="1" applyAlignment="1">
      <alignment horizontal="left" vertical="center" wrapText="1"/>
    </xf>
    <xf numFmtId="0" fontId="16" fillId="5" borderId="36" xfId="0" applyFont="1" applyFill="1" applyBorder="1" applyAlignment="1">
      <alignment horizontal="left" wrapText="1"/>
    </xf>
    <xf numFmtId="0" fontId="16" fillId="5" borderId="42" xfId="0" applyFont="1" applyFill="1" applyBorder="1" applyAlignment="1">
      <alignment horizontal="left" wrapText="1"/>
    </xf>
    <xf numFmtId="0" fontId="16" fillId="5" borderId="35" xfId="0" applyFont="1" applyFill="1" applyBorder="1" applyAlignment="1">
      <alignment horizontal="center" wrapText="1"/>
    </xf>
    <xf numFmtId="0" fontId="16" fillId="5" borderId="41" xfId="0" applyFont="1" applyFill="1" applyBorder="1" applyAlignment="1">
      <alignment horizontal="center" wrapText="1"/>
    </xf>
    <xf numFmtId="0" fontId="16" fillId="5" borderId="36" xfId="0" applyFont="1" applyFill="1" applyBorder="1" applyAlignment="1">
      <alignment horizontal="center" wrapText="1"/>
    </xf>
    <xf numFmtId="0" fontId="16" fillId="5" borderId="37" xfId="0" applyFont="1" applyFill="1" applyBorder="1" applyAlignment="1">
      <alignment horizontal="center" wrapText="1"/>
    </xf>
    <xf numFmtId="0" fontId="57" fillId="13" borderId="20" xfId="0" applyFont="1" applyFill="1" applyBorder="1" applyAlignment="1">
      <alignment horizontal="center" vertical="center" wrapText="1"/>
    </xf>
    <xf numFmtId="0" fontId="57" fillId="13" borderId="17" xfId="0" applyFont="1" applyFill="1" applyBorder="1" applyAlignment="1">
      <alignment horizontal="center" vertical="center" wrapText="1"/>
    </xf>
    <xf numFmtId="0" fontId="57" fillId="13" borderId="18" xfId="0" applyFont="1" applyFill="1" applyBorder="1" applyAlignment="1">
      <alignment horizontal="center" vertical="center" wrapText="1"/>
    </xf>
    <xf numFmtId="0" fontId="35" fillId="0" borderId="23" xfId="0" applyFont="1" applyBorder="1" applyAlignment="1" applyProtection="1">
      <alignment horizontal="center" wrapText="1"/>
      <protection locked="0"/>
    </xf>
    <xf numFmtId="0" fontId="35" fillId="0" borderId="24" xfId="0" applyFont="1" applyBorder="1" applyAlignment="1" applyProtection="1">
      <alignment horizontal="center" wrapText="1"/>
      <protection locked="0"/>
    </xf>
    <xf numFmtId="0" fontId="35" fillId="0" borderId="21" xfId="0" applyFont="1" applyBorder="1" applyAlignment="1" applyProtection="1">
      <alignment horizontal="center" wrapText="1"/>
      <protection locked="0"/>
    </xf>
    <xf numFmtId="4" fontId="9" fillId="0" borderId="23" xfId="0" applyNumberFormat="1" applyFont="1" applyBorder="1" applyAlignment="1" applyProtection="1">
      <alignment horizontal="center" wrapText="1"/>
      <protection locked="0"/>
    </xf>
    <xf numFmtId="4" fontId="9" fillId="0" borderId="24" xfId="0" applyNumberFormat="1" applyFont="1" applyBorder="1" applyAlignment="1" applyProtection="1">
      <alignment horizontal="center" wrapText="1"/>
      <protection locked="0"/>
    </xf>
    <xf numFmtId="4" fontId="9" fillId="0" borderId="21" xfId="0" applyNumberFormat="1" applyFont="1" applyBorder="1" applyAlignment="1" applyProtection="1">
      <alignment horizontal="center" wrapText="1"/>
      <protection locked="0"/>
    </xf>
    <xf numFmtId="0" fontId="10" fillId="11" borderId="5" xfId="0" applyFont="1" applyFill="1" applyBorder="1" applyAlignment="1">
      <alignment horizontal="center" wrapText="1"/>
    </xf>
    <xf numFmtId="0" fontId="10" fillId="11" borderId="0" xfId="0" applyFont="1" applyFill="1" applyAlignment="1">
      <alignment horizontal="center" wrapText="1"/>
    </xf>
    <xf numFmtId="0" fontId="6" fillId="11" borderId="5" xfId="0" applyFont="1" applyFill="1" applyBorder="1" applyAlignment="1">
      <alignment horizontal="center" wrapText="1"/>
    </xf>
    <xf numFmtId="0" fontId="6" fillId="11" borderId="0" xfId="0" applyFont="1" applyFill="1" applyAlignment="1">
      <alignment horizontal="center" wrapText="1"/>
    </xf>
    <xf numFmtId="164" fontId="4" fillId="0" borderId="23" xfId="0" applyNumberFormat="1" applyFont="1" applyBorder="1" applyAlignment="1">
      <alignment horizontal="center" wrapText="1"/>
    </xf>
    <xf numFmtId="164" fontId="4" fillId="0" borderId="24" xfId="0" applyNumberFormat="1" applyFont="1" applyBorder="1" applyAlignment="1">
      <alignment horizontal="center" wrapText="1"/>
    </xf>
    <xf numFmtId="164" fontId="4" fillId="0" borderId="21" xfId="0" applyNumberFormat="1" applyFont="1" applyBorder="1" applyAlignment="1">
      <alignment horizontal="center" wrapText="1"/>
    </xf>
    <xf numFmtId="164" fontId="28" fillId="13" borderId="47" xfId="0" applyNumberFormat="1" applyFont="1" applyFill="1" applyBorder="1" applyAlignment="1">
      <alignment horizontal="center" vertical="center" wrapText="1"/>
    </xf>
    <xf numFmtId="164" fontId="28" fillId="13" borderId="0" xfId="0" applyNumberFormat="1" applyFont="1" applyFill="1" applyAlignment="1">
      <alignment horizontal="center" vertical="center" wrapText="1"/>
    </xf>
    <xf numFmtId="164" fontId="28" fillId="13" borderId="44" xfId="0" applyNumberFormat="1" applyFont="1" applyFill="1" applyBorder="1" applyAlignment="1">
      <alignment horizontal="center" vertical="center" wrapText="1"/>
    </xf>
    <xf numFmtId="164" fontId="4" fillId="0" borderId="22" xfId="0" applyNumberFormat="1" applyFont="1" applyBorder="1" applyAlignment="1">
      <alignment horizontal="center" wrapText="1"/>
    </xf>
    <xf numFmtId="2" fontId="4" fillId="0" borderId="23" xfId="0" applyNumberFormat="1" applyFont="1" applyBorder="1" applyAlignment="1">
      <alignment horizontal="center" wrapText="1"/>
    </xf>
    <xf numFmtId="2" fontId="4" fillId="0" borderId="24" xfId="0" applyNumberFormat="1" applyFont="1" applyBorder="1" applyAlignment="1">
      <alignment horizontal="center" wrapText="1"/>
    </xf>
    <xf numFmtId="2" fontId="4" fillId="0" borderId="21" xfId="0" applyNumberFormat="1" applyFont="1" applyBorder="1" applyAlignment="1">
      <alignment horizontal="center" wrapText="1"/>
    </xf>
    <xf numFmtId="8" fontId="9" fillId="0" borderId="23" xfId="0" applyNumberFormat="1" applyFont="1" applyBorder="1" applyAlignment="1">
      <alignment horizontal="center" wrapText="1"/>
    </xf>
    <xf numFmtId="8" fontId="9" fillId="0" borderId="24" xfId="0" applyNumberFormat="1" applyFont="1" applyBorder="1" applyAlignment="1">
      <alignment horizontal="center" wrapText="1"/>
    </xf>
    <xf numFmtId="8" fontId="9" fillId="0" borderId="21" xfId="0" applyNumberFormat="1" applyFont="1" applyBorder="1" applyAlignment="1">
      <alignment horizontal="center" wrapText="1"/>
    </xf>
    <xf numFmtId="0" fontId="6" fillId="5" borderId="6" xfId="0" applyFont="1" applyFill="1" applyBorder="1" applyAlignment="1">
      <alignment horizontal="center" wrapText="1"/>
    </xf>
    <xf numFmtId="0" fontId="6" fillId="5" borderId="0" xfId="0" applyFont="1" applyFill="1" applyAlignment="1">
      <alignment horizontal="center" wrapText="1"/>
    </xf>
    <xf numFmtId="164" fontId="28" fillId="13" borderId="20" xfId="0" applyNumberFormat="1" applyFont="1" applyFill="1" applyBorder="1" applyAlignment="1">
      <alignment horizontal="center" vertical="center" wrapText="1"/>
    </xf>
    <xf numFmtId="164" fontId="28" fillId="13" borderId="17" xfId="0" applyNumberFormat="1" applyFont="1" applyFill="1" applyBorder="1" applyAlignment="1">
      <alignment horizontal="center" vertical="center" wrapText="1"/>
    </xf>
    <xf numFmtId="164" fontId="28" fillId="13" borderId="18" xfId="0" applyNumberFormat="1" applyFont="1" applyFill="1" applyBorder="1" applyAlignment="1">
      <alignment horizontal="center" vertical="center" wrapText="1"/>
    </xf>
    <xf numFmtId="4" fontId="4" fillId="0" borderId="23" xfId="0" applyNumberFormat="1" applyFont="1" applyBorder="1" applyAlignment="1" applyProtection="1">
      <alignment horizontal="center" wrapText="1"/>
      <protection locked="0"/>
    </xf>
    <xf numFmtId="4" fontId="4" fillId="0" borderId="24" xfId="0" applyNumberFormat="1" applyFont="1" applyBorder="1" applyAlignment="1" applyProtection="1">
      <alignment horizontal="center" wrapText="1"/>
      <protection locked="0"/>
    </xf>
    <xf numFmtId="4" fontId="4" fillId="0" borderId="21" xfId="0" applyNumberFormat="1" applyFont="1" applyBorder="1" applyAlignment="1" applyProtection="1">
      <alignment horizontal="center" wrapText="1"/>
      <protection locked="0"/>
    </xf>
    <xf numFmtId="4" fontId="4" fillId="0" borderId="23" xfId="0" applyNumberFormat="1" applyFont="1" applyBorder="1" applyAlignment="1">
      <alignment horizontal="center" wrapText="1"/>
    </xf>
    <xf numFmtId="4" fontId="4" fillId="0" borderId="24" xfId="0" applyNumberFormat="1" applyFont="1" applyBorder="1" applyAlignment="1">
      <alignment horizontal="center" wrapText="1"/>
    </xf>
    <xf numFmtId="4" fontId="4" fillId="0" borderId="21" xfId="0" applyNumberFormat="1" applyFont="1" applyBorder="1" applyAlignment="1">
      <alignment horizontal="center" wrapText="1"/>
    </xf>
    <xf numFmtId="0" fontId="7" fillId="5" borderId="5" xfId="0" applyFont="1" applyFill="1" applyBorder="1" applyAlignment="1">
      <alignment horizontal="center" wrapText="1"/>
    </xf>
    <xf numFmtId="0" fontId="7" fillId="5" borderId="0" xfId="0" applyFont="1" applyFill="1" applyAlignment="1">
      <alignment horizontal="center" wrapText="1"/>
    </xf>
    <xf numFmtId="0" fontId="13" fillId="5" borderId="5" xfId="0" applyFont="1" applyFill="1" applyBorder="1" applyAlignment="1">
      <alignment horizontal="center" wrapText="1"/>
    </xf>
    <xf numFmtId="0" fontId="13" fillId="5" borderId="0" xfId="0" applyFont="1" applyFill="1" applyAlignment="1">
      <alignment horizontal="center" wrapText="1"/>
    </xf>
    <xf numFmtId="2" fontId="28" fillId="13" borderId="20" xfId="0" applyNumberFormat="1" applyFont="1" applyFill="1" applyBorder="1" applyAlignment="1">
      <alignment horizontal="center" vertical="center" wrapText="1"/>
    </xf>
    <xf numFmtId="2" fontId="28" fillId="13" borderId="17" xfId="0" applyNumberFormat="1" applyFont="1" applyFill="1" applyBorder="1" applyAlignment="1">
      <alignment horizontal="center" vertical="center" wrapText="1"/>
    </xf>
    <xf numFmtId="2" fontId="28" fillId="13" borderId="18" xfId="0" applyNumberFormat="1" applyFont="1" applyFill="1" applyBorder="1" applyAlignment="1">
      <alignment horizontal="center" vertical="center" wrapText="1"/>
    </xf>
    <xf numFmtId="8" fontId="28" fillId="13" borderId="20" xfId="0" applyNumberFormat="1" applyFont="1" applyFill="1" applyBorder="1" applyAlignment="1">
      <alignment horizontal="center" vertical="center" wrapText="1"/>
    </xf>
    <xf numFmtId="8" fontId="28" fillId="13" borderId="17" xfId="0" applyNumberFormat="1" applyFont="1" applyFill="1" applyBorder="1" applyAlignment="1">
      <alignment horizontal="center" vertical="center" wrapText="1"/>
    </xf>
    <xf numFmtId="8" fontId="28" fillId="13" borderId="18" xfId="0" applyNumberFormat="1" applyFont="1" applyFill="1" applyBorder="1" applyAlignment="1">
      <alignment horizontal="center" vertical="center" wrapText="1"/>
    </xf>
    <xf numFmtId="4" fontId="4" fillId="6" borderId="20" xfId="0" applyNumberFormat="1" applyFont="1" applyFill="1" applyBorder="1" applyAlignment="1">
      <alignment horizontal="center" vertical="center" wrapText="1"/>
    </xf>
    <xf numFmtId="4" fontId="4" fillId="6" borderId="17" xfId="0" applyNumberFormat="1" applyFont="1" applyFill="1" applyBorder="1" applyAlignment="1">
      <alignment horizontal="center" vertical="center" wrapText="1"/>
    </xf>
    <xf numFmtId="4" fontId="4" fillId="6" borderId="18" xfId="0" applyNumberFormat="1" applyFont="1" applyFill="1" applyBorder="1" applyAlignment="1">
      <alignment horizontal="center" vertical="center" wrapText="1"/>
    </xf>
    <xf numFmtId="2" fontId="4" fillId="6" borderId="20" xfId="0" applyNumberFormat="1" applyFont="1" applyFill="1" applyBorder="1" applyAlignment="1">
      <alignment horizontal="center" vertical="center" wrapText="1"/>
    </xf>
    <xf numFmtId="2" fontId="4" fillId="6" borderId="17" xfId="0" applyNumberFormat="1" applyFont="1" applyFill="1" applyBorder="1" applyAlignment="1">
      <alignment horizontal="center" vertical="center" wrapText="1"/>
    </xf>
    <xf numFmtId="2" fontId="4" fillId="6" borderId="18" xfId="0" applyNumberFormat="1" applyFont="1" applyFill="1" applyBorder="1" applyAlignment="1">
      <alignment horizontal="center" vertical="center" wrapText="1"/>
    </xf>
    <xf numFmtId="8" fontId="4" fillId="6" borderId="20" xfId="0" applyNumberFormat="1" applyFont="1" applyFill="1" applyBorder="1" applyAlignment="1">
      <alignment horizontal="center" vertical="center" wrapText="1"/>
    </xf>
    <xf numFmtId="8" fontId="4" fillId="6" borderId="17" xfId="0" applyNumberFormat="1" applyFont="1" applyFill="1" applyBorder="1" applyAlignment="1">
      <alignment horizontal="center" vertical="center" wrapText="1"/>
    </xf>
    <xf numFmtId="8" fontId="4" fillId="6" borderId="18" xfId="0" applyNumberFormat="1" applyFont="1" applyFill="1" applyBorder="1" applyAlignment="1">
      <alignment horizontal="center" vertical="center" wrapText="1"/>
    </xf>
    <xf numFmtId="4" fontId="28" fillId="13" borderId="20" xfId="0" applyNumberFormat="1" applyFont="1" applyFill="1" applyBorder="1" applyAlignment="1">
      <alignment horizontal="center" vertical="center" wrapText="1"/>
    </xf>
    <xf numFmtId="4" fontId="28" fillId="13" borderId="17" xfId="0" applyNumberFormat="1" applyFont="1" applyFill="1" applyBorder="1" applyAlignment="1">
      <alignment horizontal="center" vertical="center" wrapText="1"/>
    </xf>
    <xf numFmtId="4" fontId="28" fillId="13" borderId="18" xfId="0" applyNumberFormat="1" applyFont="1" applyFill="1" applyBorder="1" applyAlignment="1">
      <alignment horizontal="center" vertical="center" wrapText="1"/>
    </xf>
    <xf numFmtId="0" fontId="4" fillId="0" borderId="24" xfId="0" applyFont="1" applyBorder="1" applyAlignment="1" applyProtection="1">
      <alignment horizontal="center" wrapText="1"/>
      <protection locked="0"/>
    </xf>
    <xf numFmtId="0" fontId="4" fillId="0" borderId="21" xfId="0" applyFont="1" applyBorder="1" applyAlignment="1" applyProtection="1">
      <alignment horizontal="center" wrapText="1"/>
      <protection locked="0"/>
    </xf>
    <xf numFmtId="0" fontId="4" fillId="0" borderId="23" xfId="0" applyFont="1" applyBorder="1" applyAlignment="1" applyProtection="1">
      <alignment horizontal="center" wrapText="1"/>
      <protection locked="0"/>
    </xf>
    <xf numFmtId="10" fontId="9" fillId="0" borderId="23" xfId="0" applyNumberFormat="1" applyFont="1" applyBorder="1" applyAlignment="1">
      <alignment horizontal="center" wrapText="1"/>
    </xf>
    <xf numFmtId="10" fontId="9" fillId="0" borderId="24" xfId="0" applyNumberFormat="1" applyFont="1" applyBorder="1" applyAlignment="1">
      <alignment horizontal="center" wrapText="1"/>
    </xf>
    <xf numFmtId="0" fontId="28" fillId="13" borderId="17" xfId="0" applyFont="1" applyFill="1" applyBorder="1" applyAlignment="1">
      <alignment horizontal="center" vertical="center" wrapText="1"/>
    </xf>
    <xf numFmtId="0" fontId="28" fillId="13" borderId="18" xfId="0" applyFont="1" applyFill="1" applyBorder="1" applyAlignment="1">
      <alignment horizontal="center" vertical="center" wrapText="1"/>
    </xf>
    <xf numFmtId="0" fontId="28" fillId="13" borderId="20" xfId="0" applyFont="1" applyFill="1" applyBorder="1" applyAlignment="1">
      <alignment horizontal="center" vertical="center" wrapText="1"/>
    </xf>
    <xf numFmtId="10" fontId="28" fillId="13" borderId="20" xfId="0" applyNumberFormat="1" applyFont="1" applyFill="1" applyBorder="1" applyAlignment="1">
      <alignment horizontal="center" vertical="center" wrapText="1"/>
    </xf>
    <xf numFmtId="10" fontId="28" fillId="13" borderId="17" xfId="0" applyNumberFormat="1" applyFont="1" applyFill="1" applyBorder="1" applyAlignment="1">
      <alignment horizontal="center" vertical="center" wrapText="1"/>
    </xf>
    <xf numFmtId="3" fontId="4" fillId="0" borderId="23" xfId="0" applyNumberFormat="1" applyFont="1" applyBorder="1" applyAlignment="1" applyProtection="1">
      <alignment horizontal="center" wrapText="1"/>
      <protection locked="0"/>
    </xf>
    <xf numFmtId="3" fontId="4" fillId="0" borderId="24" xfId="0" applyNumberFormat="1" applyFont="1" applyBorder="1" applyAlignment="1" applyProtection="1">
      <alignment horizontal="center" wrapText="1"/>
      <protection locked="0"/>
    </xf>
    <xf numFmtId="3" fontId="4" fillId="0" borderId="21" xfId="0" applyNumberFormat="1" applyFont="1" applyBorder="1" applyAlignment="1" applyProtection="1">
      <alignment horizontal="center" wrapText="1"/>
      <protection locked="0"/>
    </xf>
    <xf numFmtId="0" fontId="42" fillId="0" borderId="0" xfId="0" applyFont="1" applyAlignment="1">
      <alignment horizontal="right" vertical="center"/>
    </xf>
    <xf numFmtId="0" fontId="42" fillId="0" borderId="4" xfId="0" applyFont="1" applyBorder="1" applyAlignment="1">
      <alignment vertical="center" wrapText="1"/>
    </xf>
    <xf numFmtId="0" fontId="42" fillId="0" borderId="4" xfId="0" applyFont="1" applyBorder="1" applyAlignment="1">
      <alignment horizontal="left" vertical="center" wrapText="1"/>
    </xf>
    <xf numFmtId="0" fontId="42" fillId="0" borderId="4" xfId="0" applyFont="1" applyBorder="1" applyAlignment="1">
      <alignment horizontal="right" vertical="center"/>
    </xf>
    <xf numFmtId="8" fontId="4" fillId="0" borderId="23" xfId="0" applyNumberFormat="1" applyFont="1" applyBorder="1" applyAlignment="1" applyProtection="1">
      <alignment horizontal="center" wrapText="1"/>
      <protection locked="0"/>
    </xf>
    <xf numFmtId="8" fontId="4" fillId="0" borderId="24" xfId="0" applyNumberFormat="1" applyFont="1" applyBorder="1" applyAlignment="1" applyProtection="1">
      <alignment horizontal="center" wrapText="1"/>
      <protection locked="0"/>
    </xf>
    <xf numFmtId="8" fontId="4" fillId="0" borderId="21" xfId="0" applyNumberFormat="1" applyFont="1" applyBorder="1" applyAlignment="1" applyProtection="1">
      <alignment horizontal="center" wrapText="1"/>
      <protection locked="0"/>
    </xf>
    <xf numFmtId="0" fontId="5" fillId="0" borderId="24" xfId="0" applyFont="1" applyBorder="1" applyAlignment="1" applyProtection="1">
      <alignment horizontal="center" wrapText="1"/>
      <protection locked="0"/>
    </xf>
    <xf numFmtId="0" fontId="5" fillId="0" borderId="21" xfId="0" applyFont="1" applyBorder="1" applyAlignment="1" applyProtection="1">
      <alignment horizontal="center" wrapText="1"/>
      <protection locked="0"/>
    </xf>
    <xf numFmtId="0" fontId="42" fillId="0" borderId="0" xfId="0" applyFont="1" applyAlignment="1">
      <alignment horizontal="left" vertical="center"/>
    </xf>
    <xf numFmtId="0" fontId="42" fillId="0" borderId="0" xfId="0" applyFont="1" applyAlignment="1">
      <alignment horizontal="left" vertical="center" wrapText="1"/>
    </xf>
    <xf numFmtId="8" fontId="9" fillId="0" borderId="22" xfId="0" applyNumberFormat="1" applyFont="1" applyBorder="1" applyAlignment="1">
      <alignment horizontal="center" wrapText="1"/>
    </xf>
    <xf numFmtId="0" fontId="42" fillId="0" borderId="0" xfId="0" applyFont="1" applyAlignment="1">
      <alignment wrapText="1"/>
    </xf>
    <xf numFmtId="0" fontId="42" fillId="0" borderId="3" xfId="0" applyFont="1" applyBorder="1" applyAlignment="1">
      <alignment wrapText="1"/>
    </xf>
    <xf numFmtId="0" fontId="42" fillId="0" borderId="0" xfId="0" applyFont="1" applyAlignment="1">
      <alignment horizontal="right"/>
    </xf>
    <xf numFmtId="8" fontId="4" fillId="0" borderId="22" xfId="0" applyNumberFormat="1" applyFont="1" applyBorder="1" applyAlignment="1">
      <alignment horizontal="center" wrapText="1"/>
    </xf>
    <xf numFmtId="8" fontId="4" fillId="0" borderId="23" xfId="0" applyNumberFormat="1" applyFont="1" applyBorder="1" applyAlignment="1">
      <alignment horizontal="center" wrapText="1"/>
    </xf>
    <xf numFmtId="4" fontId="4" fillId="0" borderId="22" xfId="0" applyNumberFormat="1"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2" fontId="4" fillId="0" borderId="22" xfId="0" applyNumberFormat="1" applyFont="1" applyBorder="1" applyAlignment="1" applyProtection="1">
      <alignment horizontal="center" vertical="center" wrapText="1"/>
      <protection locked="0"/>
    </xf>
    <xf numFmtId="0" fontId="54" fillId="0" borderId="0" xfId="0" applyFont="1" applyAlignment="1">
      <alignment vertical="center"/>
    </xf>
    <xf numFmtId="0" fontId="54" fillId="0" borderId="0" xfId="0" applyFont="1" applyAlignment="1">
      <alignment vertical="center" wrapText="1"/>
    </xf>
    <xf numFmtId="0" fontId="54" fillId="0" borderId="3" xfId="0" applyFont="1" applyBorder="1" applyAlignment="1">
      <alignment vertical="center"/>
    </xf>
    <xf numFmtId="0" fontId="54" fillId="0" borderId="3" xfId="0" applyFont="1" applyBorder="1" applyAlignment="1">
      <alignment vertical="center" wrapText="1"/>
    </xf>
    <xf numFmtId="0" fontId="42" fillId="0" borderId="0" xfId="0" applyFont="1" applyAlignment="1">
      <alignment horizontal="center" wrapText="1"/>
    </xf>
    <xf numFmtId="0" fontId="42" fillId="0" borderId="3" xfId="0" applyFont="1" applyBorder="1" applyAlignment="1">
      <alignment horizontal="center" wrapText="1"/>
    </xf>
    <xf numFmtId="3" fontId="4" fillId="0" borderId="22" xfId="0" applyNumberFormat="1" applyFont="1" applyBorder="1" applyAlignment="1" applyProtection="1">
      <alignment horizontal="center" vertical="center" wrapText="1"/>
      <protection locked="0"/>
    </xf>
    <xf numFmtId="3" fontId="28" fillId="13" borderId="19" xfId="0" applyNumberFormat="1" applyFont="1" applyFill="1" applyBorder="1" applyAlignment="1">
      <alignment horizontal="center" vertical="center" wrapText="1"/>
    </xf>
    <xf numFmtId="166" fontId="4" fillId="0" borderId="22" xfId="0" applyNumberFormat="1" applyFont="1" applyBorder="1" applyAlignment="1" applyProtection="1">
      <alignment horizontal="center" wrapText="1"/>
      <protection locked="0"/>
    </xf>
    <xf numFmtId="0" fontId="28" fillId="13" borderId="19" xfId="0" applyFont="1" applyFill="1" applyBorder="1" applyAlignment="1">
      <alignment horizontal="center" vertical="center" wrapText="1"/>
    </xf>
    <xf numFmtId="0" fontId="14" fillId="0" borderId="0" xfId="0" quotePrefix="1" applyFont="1" applyAlignment="1">
      <alignment vertical="center" wrapText="1"/>
    </xf>
    <xf numFmtId="0" fontId="7" fillId="11" borderId="6" xfId="0" applyFont="1" applyFill="1" applyBorder="1" applyAlignment="1">
      <alignment horizontal="center" wrapText="1"/>
    </xf>
    <xf numFmtId="0" fontId="7" fillId="11" borderId="0" xfId="0" applyFont="1" applyFill="1" applyAlignment="1">
      <alignment horizontal="center" wrapText="1"/>
    </xf>
    <xf numFmtId="0" fontId="9" fillId="0" borderId="22" xfId="0" applyFont="1" applyBorder="1" applyAlignment="1" applyProtection="1">
      <alignment horizontal="center" vertical="center" wrapText="1"/>
      <protection locked="0"/>
    </xf>
    <xf numFmtId="0" fontId="28" fillId="0" borderId="24" xfId="0" applyFont="1" applyBorder="1" applyAlignment="1" applyProtection="1">
      <alignment horizontal="left" vertical="center" wrapText="1"/>
      <protection locked="0"/>
    </xf>
    <xf numFmtId="0" fontId="28" fillId="0" borderId="21" xfId="0" applyFont="1" applyBorder="1" applyAlignment="1" applyProtection="1">
      <alignment horizontal="left" vertical="center" wrapText="1"/>
      <protection locked="0"/>
    </xf>
    <xf numFmtId="0" fontId="28" fillId="0" borderId="17" xfId="0" applyFont="1" applyBorder="1" applyAlignment="1" applyProtection="1">
      <alignment horizontal="right" vertical="center" wrapText="1"/>
      <protection locked="0"/>
    </xf>
    <xf numFmtId="0" fontId="28" fillId="0" borderId="17" xfId="0" applyFont="1" applyBorder="1" applyAlignment="1" applyProtection="1">
      <alignment horizontal="left" vertical="center" wrapText="1"/>
      <protection locked="0"/>
    </xf>
    <xf numFmtId="0" fontId="28" fillId="0" borderId="18" xfId="0" applyFont="1" applyBorder="1" applyAlignment="1" applyProtection="1">
      <alignment horizontal="left" vertical="center" wrapText="1"/>
      <protection locked="0"/>
    </xf>
    <xf numFmtId="0" fontId="4" fillId="0" borderId="22" xfId="0" applyFont="1" applyBorder="1" applyAlignment="1" applyProtection="1">
      <alignment horizontal="center" wrapText="1"/>
      <protection locked="0"/>
    </xf>
    <xf numFmtId="0" fontId="4" fillId="0" borderId="22" xfId="0" applyFont="1" applyBorder="1" applyAlignment="1" applyProtection="1">
      <alignment horizontal="center" vertical="center" wrapText="1"/>
      <protection locked="0"/>
    </xf>
    <xf numFmtId="9" fontId="4" fillId="0" borderId="22" xfId="0" applyNumberFormat="1" applyFont="1" applyBorder="1" applyAlignment="1" applyProtection="1">
      <alignment horizontal="center" vertical="center" wrapText="1"/>
      <protection locked="0"/>
    </xf>
    <xf numFmtId="3" fontId="4" fillId="0" borderId="22" xfId="0" applyNumberFormat="1" applyFont="1" applyBorder="1" applyAlignment="1" applyProtection="1">
      <alignment horizontal="center" wrapText="1"/>
      <protection locked="0"/>
    </xf>
    <xf numFmtId="165" fontId="4" fillId="0" borderId="22" xfId="0" applyNumberFormat="1" applyFont="1" applyBorder="1" applyAlignment="1">
      <alignment horizontal="center" wrapText="1"/>
    </xf>
    <xf numFmtId="0" fontId="0" fillId="0" borderId="0" xfId="0" applyAlignment="1">
      <alignment vertical="top" wrapText="1"/>
    </xf>
    <xf numFmtId="0" fontId="28" fillId="13" borderId="20" xfId="0" quotePrefix="1" applyFont="1" applyFill="1" applyBorder="1" applyAlignment="1">
      <alignment horizontal="center" wrapText="1"/>
    </xf>
    <xf numFmtId="0" fontId="28" fillId="13" borderId="17" xfId="0" quotePrefix="1" applyFont="1" applyFill="1" applyBorder="1" applyAlignment="1">
      <alignment horizontal="center" wrapText="1"/>
    </xf>
    <xf numFmtId="0" fontId="28" fillId="13" borderId="18" xfId="0" quotePrefix="1" applyFont="1" applyFill="1" applyBorder="1" applyAlignment="1">
      <alignment horizontal="center" wrapText="1"/>
    </xf>
    <xf numFmtId="0" fontId="55" fillId="0" borderId="4" xfId="0" applyFont="1" applyBorder="1" applyAlignment="1">
      <alignment horizontal="left" vertical="top"/>
    </xf>
    <xf numFmtId="0" fontId="55" fillId="0" borderId="4" xfId="0" applyFont="1" applyBorder="1" applyAlignment="1">
      <alignment horizontal="left" wrapText="1"/>
    </xf>
    <xf numFmtId="0" fontId="6" fillId="12" borderId="5" xfId="0" applyFont="1" applyFill="1" applyBorder="1" applyAlignment="1">
      <alignment horizontal="center" wrapText="1"/>
    </xf>
    <xf numFmtId="0" fontId="6" fillId="12" borderId="0" xfId="0" applyFont="1" applyFill="1" applyAlignment="1">
      <alignment horizontal="center" wrapText="1"/>
    </xf>
    <xf numFmtId="0" fontId="28" fillId="0" borderId="20" xfId="0" applyFont="1" applyBorder="1" applyAlignment="1" applyProtection="1">
      <alignment horizontal="right" vertical="center" wrapText="1"/>
      <protection locked="0"/>
    </xf>
    <xf numFmtId="3" fontId="57" fillId="13" borderId="19" xfId="0" applyNumberFormat="1" applyFont="1" applyFill="1" applyBorder="1" applyAlignment="1">
      <alignment horizontal="center" vertical="center" wrapText="1"/>
    </xf>
    <xf numFmtId="0" fontId="28" fillId="0" borderId="23" xfId="0" applyFont="1" applyBorder="1" applyAlignment="1" applyProtection="1">
      <alignment horizontal="right" vertical="center" wrapText="1"/>
      <protection locked="0"/>
    </xf>
    <xf numFmtId="0" fontId="28" fillId="0" borderId="24" xfId="0" applyFont="1" applyBorder="1" applyAlignment="1" applyProtection="1">
      <alignment horizontal="right" vertical="center" wrapText="1"/>
      <protection locked="0"/>
    </xf>
    <xf numFmtId="165" fontId="4" fillId="0" borderId="22" xfId="0" applyNumberFormat="1" applyFont="1" applyBorder="1" applyAlignment="1" applyProtection="1">
      <alignment horizontal="center" wrapText="1"/>
      <protection locked="0"/>
    </xf>
    <xf numFmtId="18" fontId="28" fillId="13" borderId="17" xfId="0" applyNumberFormat="1" applyFont="1" applyFill="1" applyBorder="1" applyAlignment="1">
      <alignment horizontal="center" wrapText="1"/>
    </xf>
    <xf numFmtId="0" fontId="28" fillId="13" borderId="17" xfId="0" applyFont="1" applyFill="1" applyBorder="1" applyAlignment="1">
      <alignment horizontal="center" wrapText="1"/>
    </xf>
    <xf numFmtId="0" fontId="57" fillId="13" borderId="17" xfId="0" applyFont="1" applyFill="1" applyBorder="1" applyAlignment="1">
      <alignment horizontal="center" wrapText="1"/>
    </xf>
    <xf numFmtId="0" fontId="57" fillId="13" borderId="18" xfId="0" applyFont="1" applyFill="1" applyBorder="1" applyAlignment="1">
      <alignment horizontal="center" wrapText="1"/>
    </xf>
    <xf numFmtId="18" fontId="28" fillId="13" borderId="20" xfId="0" applyNumberFormat="1" applyFont="1" applyFill="1" applyBorder="1" applyAlignment="1">
      <alignment horizontal="center" wrapText="1"/>
    </xf>
    <xf numFmtId="0" fontId="28" fillId="13" borderId="20" xfId="0" applyFont="1" applyFill="1" applyBorder="1" applyAlignment="1">
      <alignment horizontal="center" wrapText="1"/>
    </xf>
    <xf numFmtId="0" fontId="28" fillId="13" borderId="18" xfId="0" applyFont="1" applyFill="1" applyBorder="1" applyAlignment="1">
      <alignment horizontal="center" wrapText="1"/>
    </xf>
    <xf numFmtId="165" fontId="28" fillId="13" borderId="19" xfId="0" applyNumberFormat="1" applyFont="1" applyFill="1" applyBorder="1" applyAlignment="1">
      <alignment horizontal="center" vertical="center" wrapText="1"/>
    </xf>
    <xf numFmtId="0" fontId="55" fillId="0" borderId="4" xfId="0" applyFont="1" applyBorder="1" applyAlignment="1">
      <alignment horizontal="right"/>
    </xf>
    <xf numFmtId="3" fontId="28" fillId="13" borderId="20" xfId="0" applyNumberFormat="1" applyFont="1" applyFill="1" applyBorder="1" applyAlignment="1">
      <alignment horizontal="center" wrapText="1"/>
    </xf>
    <xf numFmtId="3" fontId="28" fillId="13" borderId="17" xfId="0" applyNumberFormat="1" applyFont="1" applyFill="1" applyBorder="1" applyAlignment="1">
      <alignment horizontal="center" wrapText="1"/>
    </xf>
    <xf numFmtId="3" fontId="28" fillId="13" borderId="18" xfId="0" applyNumberFormat="1" applyFont="1" applyFill="1" applyBorder="1" applyAlignment="1">
      <alignment horizontal="center" wrapText="1"/>
    </xf>
    <xf numFmtId="0" fontId="58" fillId="13" borderId="17" xfId="0" applyFont="1" applyFill="1" applyBorder="1" applyAlignment="1">
      <alignment horizontal="center" vertical="center" wrapText="1"/>
    </xf>
    <xf numFmtId="0" fontId="58" fillId="13" borderId="18" xfId="0" applyFont="1" applyFill="1" applyBorder="1" applyAlignment="1">
      <alignment horizontal="center" vertical="center" wrapText="1"/>
    </xf>
    <xf numFmtId="0" fontId="42" fillId="0" borderId="0" xfId="0" applyFont="1" applyAlignment="1">
      <alignment vertical="center"/>
    </xf>
    <xf numFmtId="0" fontId="9" fillId="0" borderId="24" xfId="0" applyFont="1" applyBorder="1" applyAlignment="1" applyProtection="1">
      <alignment horizontal="center" vertical="center" wrapText="1"/>
      <protection locked="0"/>
    </xf>
    <xf numFmtId="0" fontId="9" fillId="0" borderId="21" xfId="0" applyFont="1" applyBorder="1" applyAlignment="1" applyProtection="1">
      <alignment horizontal="center" vertical="center" wrapText="1"/>
      <protection locked="0"/>
    </xf>
    <xf numFmtId="0" fontId="10" fillId="5" borderId="6" xfId="0" applyFont="1" applyFill="1" applyBorder="1" applyAlignment="1">
      <alignment horizontal="center" wrapText="1"/>
    </xf>
    <xf numFmtId="0" fontId="10" fillId="5" borderId="0" xfId="0" applyFont="1" applyFill="1" applyAlignment="1">
      <alignment horizontal="center" wrapText="1"/>
    </xf>
    <xf numFmtId="0" fontId="9" fillId="0" borderId="23" xfId="0" applyFont="1" applyBorder="1" applyAlignment="1" applyProtection="1">
      <alignment horizontal="center" vertical="center" wrapText="1"/>
      <protection locked="0"/>
    </xf>
    <xf numFmtId="0" fontId="42" fillId="0" borderId="0" xfId="0" applyFont="1" applyAlignment="1">
      <alignment horizontal="left" vertical="top"/>
    </xf>
    <xf numFmtId="8" fontId="28" fillId="13" borderId="19" xfId="0" applyNumberFormat="1" applyFont="1" applyFill="1" applyBorder="1" applyAlignment="1">
      <alignment horizontal="center" vertical="center" wrapText="1"/>
    </xf>
    <xf numFmtId="3" fontId="28" fillId="13" borderId="19" xfId="0" applyNumberFormat="1" applyFont="1" applyFill="1" applyBorder="1" applyAlignment="1">
      <alignment horizontal="center" wrapText="1"/>
    </xf>
    <xf numFmtId="0" fontId="28" fillId="13" borderId="19" xfId="0" quotePrefix="1" applyFont="1" applyFill="1" applyBorder="1" applyAlignment="1">
      <alignment horizontal="center" wrapText="1"/>
    </xf>
    <xf numFmtId="0" fontId="28" fillId="13" borderId="19" xfId="0" applyFont="1" applyFill="1" applyBorder="1" applyAlignment="1">
      <alignment horizontal="center" wrapText="1"/>
    </xf>
    <xf numFmtId="4" fontId="4" fillId="0" borderId="23" xfId="0" applyNumberFormat="1" applyFont="1" applyBorder="1" applyAlignment="1" applyProtection="1">
      <alignment horizontal="right" wrapText="1"/>
      <protection locked="0"/>
    </xf>
    <xf numFmtId="4" fontId="4" fillId="0" borderId="24" xfId="0" applyNumberFormat="1" applyFont="1" applyBorder="1" applyAlignment="1" applyProtection="1">
      <alignment horizontal="right" wrapText="1"/>
      <protection locked="0"/>
    </xf>
    <xf numFmtId="0" fontId="4" fillId="6" borderId="20" xfId="0" applyFont="1" applyFill="1" applyBorder="1" applyAlignment="1" applyProtection="1">
      <alignment horizontal="center" vertical="center" wrapText="1"/>
      <protection locked="0"/>
    </xf>
    <xf numFmtId="0" fontId="4" fillId="6" borderId="17" xfId="0" applyFont="1" applyFill="1" applyBorder="1" applyAlignment="1" applyProtection="1">
      <alignment horizontal="center" vertical="center" wrapText="1"/>
      <protection locked="0"/>
    </xf>
    <xf numFmtId="0" fontId="4" fillId="6" borderId="18" xfId="0" applyFont="1" applyFill="1" applyBorder="1" applyAlignment="1" applyProtection="1">
      <alignment horizontal="center" vertical="center" wrapText="1"/>
      <protection locked="0"/>
    </xf>
    <xf numFmtId="0" fontId="9" fillId="0" borderId="23" xfId="0" applyFont="1" applyBorder="1" applyAlignment="1" applyProtection="1">
      <alignment horizontal="center" wrapText="1"/>
      <protection locked="0"/>
    </xf>
    <xf numFmtId="0" fontId="9" fillId="0" borderId="24" xfId="0" applyFont="1" applyBorder="1" applyAlignment="1" applyProtection="1">
      <alignment horizontal="center" wrapText="1"/>
      <protection locked="0"/>
    </xf>
    <xf numFmtId="0" fontId="9" fillId="0" borderId="21" xfId="0" applyFont="1" applyBorder="1" applyAlignment="1" applyProtection="1">
      <alignment horizontal="center" wrapText="1"/>
      <protection locked="0"/>
    </xf>
    <xf numFmtId="0" fontId="4" fillId="0" borderId="23" xfId="0" applyFont="1" applyBorder="1" applyAlignment="1" applyProtection="1">
      <alignment horizontal="center" vertical="center" wrapText="1"/>
      <protection locked="0"/>
    </xf>
    <xf numFmtId="3" fontId="28" fillId="13" borderId="20" xfId="0" applyNumberFormat="1" applyFont="1" applyFill="1" applyBorder="1" applyAlignment="1">
      <alignment horizontal="center" vertical="center" wrapText="1"/>
    </xf>
    <xf numFmtId="3" fontId="4" fillId="0" borderId="23" xfId="0" applyNumberFormat="1" applyFont="1" applyBorder="1" applyAlignment="1" applyProtection="1">
      <alignment horizontal="center" vertical="center" wrapText="1"/>
      <protection locked="0"/>
    </xf>
    <xf numFmtId="167" fontId="28" fillId="13" borderId="17" xfId="0" applyNumberFormat="1" applyFont="1" applyFill="1" applyBorder="1" applyAlignment="1">
      <alignment horizontal="right" vertical="center" wrapText="1"/>
    </xf>
    <xf numFmtId="0" fontId="5" fillId="0" borderId="22" xfId="0" applyFont="1" applyBorder="1" applyAlignment="1" applyProtection="1">
      <alignment horizontal="center" vertical="center" wrapText="1"/>
      <protection locked="0"/>
    </xf>
    <xf numFmtId="164" fontId="4" fillId="0" borderId="22" xfId="0" applyNumberFormat="1" applyFont="1" applyBorder="1" applyAlignment="1">
      <alignment horizontal="center" vertical="center" wrapText="1"/>
    </xf>
    <xf numFmtId="164" fontId="4" fillId="0" borderId="23" xfId="0" applyNumberFormat="1" applyFont="1" applyBorder="1" applyAlignment="1">
      <alignment horizontal="center" vertical="center" wrapText="1"/>
    </xf>
    <xf numFmtId="169" fontId="4" fillId="0" borderId="22" xfId="0" applyNumberFormat="1" applyFont="1" applyBorder="1" applyAlignment="1" applyProtection="1">
      <alignment horizontal="center" vertical="center" wrapText="1"/>
      <protection locked="0"/>
    </xf>
    <xf numFmtId="0" fontId="54" fillId="0" borderId="4" xfId="0" applyFont="1" applyBorder="1" applyAlignment="1">
      <alignment horizontal="right" vertical="center"/>
    </xf>
    <xf numFmtId="0" fontId="7" fillId="11" borderId="5" xfId="0" applyFont="1" applyFill="1" applyBorder="1" applyAlignment="1">
      <alignment horizontal="center" wrapText="1"/>
    </xf>
    <xf numFmtId="0" fontId="54" fillId="0" borderId="0" xfId="0" applyFont="1" applyAlignment="1">
      <alignment horizontal="right" vertical="top"/>
    </xf>
    <xf numFmtId="0" fontId="57" fillId="13" borderId="44" xfId="0" applyFont="1" applyFill="1" applyBorder="1" applyAlignment="1">
      <alignment horizontal="center" wrapText="1"/>
    </xf>
    <xf numFmtId="0" fontId="57" fillId="13" borderId="45" xfId="0" applyFont="1" applyFill="1" applyBorder="1" applyAlignment="1">
      <alignment horizontal="center" wrapText="1"/>
    </xf>
    <xf numFmtId="164" fontId="28" fillId="13" borderId="19" xfId="0" applyNumberFormat="1" applyFont="1" applyFill="1" applyBorder="1" applyAlignment="1">
      <alignment horizontal="center" vertical="center" wrapText="1"/>
    </xf>
    <xf numFmtId="0" fontId="40" fillId="0" borderId="0" xfId="0" applyFont="1" applyAlignment="1">
      <alignment horizontal="left" vertical="center"/>
    </xf>
    <xf numFmtId="0" fontId="46" fillId="0" borderId="0" xfId="0" applyFont="1" applyAlignment="1">
      <alignment vertical="top" wrapText="1"/>
    </xf>
    <xf numFmtId="0" fontId="46" fillId="0" borderId="16" xfId="0" applyFont="1" applyBorder="1" applyAlignment="1">
      <alignment vertical="top" wrapText="1"/>
    </xf>
    <xf numFmtId="0" fontId="0" fillId="8" borderId="1" xfId="0" applyFill="1" applyBorder="1" applyAlignment="1" applyProtection="1">
      <alignment horizontal="left"/>
      <protection locked="0"/>
    </xf>
    <xf numFmtId="0" fontId="4" fillId="0" borderId="18" xfId="0" applyFont="1" applyBorder="1" applyAlignment="1" applyProtection="1">
      <alignment horizontal="center" wrapText="1"/>
      <protection locked="0"/>
    </xf>
    <xf numFmtId="0" fontId="4" fillId="0" borderId="19" xfId="0" applyFont="1" applyBorder="1" applyAlignment="1" applyProtection="1">
      <alignment horizontal="center" wrapText="1"/>
      <protection locked="0"/>
    </xf>
    <xf numFmtId="167" fontId="28" fillId="13" borderId="25" xfId="0" applyNumberFormat="1" applyFont="1" applyFill="1" applyBorder="1" applyAlignment="1">
      <alignment horizontal="left" vertical="center" wrapText="1"/>
    </xf>
    <xf numFmtId="167" fontId="28" fillId="13" borderId="26" xfId="0" applyNumberFormat="1" applyFont="1" applyFill="1" applyBorder="1" applyAlignment="1">
      <alignment horizontal="left" vertical="center" wrapText="1"/>
    </xf>
    <xf numFmtId="167" fontId="28" fillId="13" borderId="27" xfId="0" applyNumberFormat="1" applyFont="1" applyFill="1" applyBorder="1" applyAlignment="1">
      <alignment horizontal="left" vertical="center" wrapText="1"/>
    </xf>
    <xf numFmtId="166" fontId="28" fillId="13" borderId="19" xfId="0" applyNumberFormat="1" applyFont="1" applyFill="1" applyBorder="1" applyAlignment="1">
      <alignment horizontal="center" vertical="center" wrapText="1"/>
    </xf>
    <xf numFmtId="0" fontId="4" fillId="0" borderId="24" xfId="0" applyFont="1" applyBorder="1" applyAlignment="1" applyProtection="1">
      <alignment horizontal="left" wrapText="1"/>
      <protection locked="0"/>
    </xf>
    <xf numFmtId="167" fontId="28" fillId="13" borderId="20" xfId="0" applyNumberFormat="1" applyFont="1" applyFill="1" applyBorder="1" applyAlignment="1">
      <alignment horizontal="right" vertical="center" wrapText="1"/>
    </xf>
    <xf numFmtId="0" fontId="0" fillId="7" borderId="1" xfId="0" applyFill="1" applyBorder="1" applyAlignment="1" applyProtection="1">
      <alignment horizontal="left"/>
      <protection locked="0"/>
    </xf>
    <xf numFmtId="0" fontId="6" fillId="5" borderId="6" xfId="0" applyFont="1" applyFill="1" applyBorder="1" applyAlignment="1">
      <alignment horizontal="center"/>
    </xf>
    <xf numFmtId="0" fontId="6" fillId="5" borderId="0" xfId="0" applyFont="1" applyFill="1" applyAlignment="1">
      <alignment horizontal="center"/>
    </xf>
    <xf numFmtId="0" fontId="54" fillId="0" borderId="4" xfId="0" applyFont="1" applyBorder="1" applyAlignment="1">
      <alignment horizontal="left" vertical="top"/>
    </xf>
    <xf numFmtId="0" fontId="54" fillId="0" borderId="4" xfId="0" applyFont="1" applyBorder="1" applyAlignment="1">
      <alignment horizontal="left" wrapText="1"/>
    </xf>
    <xf numFmtId="0" fontId="54" fillId="0" borderId="4" xfId="0" applyFont="1" applyBorder="1" applyAlignment="1">
      <alignment horizontal="right"/>
    </xf>
    <xf numFmtId="0" fontId="54" fillId="0" borderId="4" xfId="0" applyFont="1" applyBorder="1" applyAlignment="1">
      <alignment horizontal="left" vertical="center"/>
    </xf>
    <xf numFmtId="0" fontId="54" fillId="0" borderId="4" xfId="0" applyFont="1" applyBorder="1" applyAlignment="1">
      <alignment horizontal="left" vertical="center" wrapText="1"/>
    </xf>
    <xf numFmtId="0" fontId="9" fillId="0" borderId="24" xfId="0" applyFont="1" applyBorder="1" applyAlignment="1" applyProtection="1">
      <alignment horizontal="center"/>
      <protection locked="0"/>
    </xf>
    <xf numFmtId="0" fontId="9" fillId="0" borderId="21" xfId="0" applyFont="1" applyBorder="1" applyAlignment="1" applyProtection="1">
      <alignment horizontal="center"/>
      <protection locked="0"/>
    </xf>
    <xf numFmtId="167" fontId="28" fillId="13" borderId="28" xfId="0" applyNumberFormat="1" applyFont="1" applyFill="1" applyBorder="1" applyAlignment="1">
      <alignment horizontal="left" vertical="center" wrapText="1"/>
    </xf>
    <xf numFmtId="0" fontId="4" fillId="0" borderId="24"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57" fillId="13" borderId="19" xfId="0" applyFont="1" applyFill="1" applyBorder="1" applyAlignment="1">
      <alignment horizontal="center" vertical="center" wrapText="1"/>
    </xf>
    <xf numFmtId="9" fontId="28" fillId="13" borderId="19" xfId="0" applyNumberFormat="1" applyFont="1" applyFill="1" applyBorder="1" applyAlignment="1">
      <alignment horizontal="center" vertical="center" wrapText="1"/>
    </xf>
    <xf numFmtId="0" fontId="54" fillId="0" borderId="3" xfId="0" applyFont="1" applyBorder="1" applyAlignment="1">
      <alignment horizontal="right" vertical="center"/>
    </xf>
    <xf numFmtId="169" fontId="4" fillId="0" borderId="23" xfId="0" applyNumberFormat="1" applyFont="1" applyBorder="1" applyAlignment="1" applyProtection="1">
      <alignment horizontal="right" vertical="center" wrapText="1"/>
      <protection locked="0"/>
    </xf>
    <xf numFmtId="169" fontId="4" fillId="0" borderId="24" xfId="0" applyNumberFormat="1" applyFont="1" applyBorder="1" applyAlignment="1" applyProtection="1">
      <alignment horizontal="right" vertical="center" wrapText="1"/>
      <protection locked="0"/>
    </xf>
    <xf numFmtId="166" fontId="57" fillId="13" borderId="19" xfId="0" applyNumberFormat="1" applyFont="1" applyFill="1" applyBorder="1" applyAlignment="1">
      <alignment horizontal="center" vertical="center" wrapText="1"/>
    </xf>
    <xf numFmtId="166" fontId="4" fillId="0" borderId="22" xfId="0" applyNumberFormat="1" applyFont="1" applyBorder="1" applyAlignment="1" applyProtection="1">
      <alignment horizontal="center" vertical="center" wrapText="1"/>
      <protection locked="0"/>
    </xf>
    <xf numFmtId="2" fontId="28" fillId="13" borderId="19" xfId="0" applyNumberFormat="1" applyFont="1" applyFill="1" applyBorder="1" applyAlignment="1">
      <alignment horizontal="center" vertical="center" wrapText="1"/>
    </xf>
    <xf numFmtId="4" fontId="4" fillId="0" borderId="23" xfId="0" applyNumberFormat="1" applyFont="1" applyBorder="1" applyAlignment="1" applyProtection="1">
      <alignment horizontal="right" vertical="center" wrapText="1"/>
      <protection locked="0"/>
    </xf>
    <xf numFmtId="4" fontId="4" fillId="0" borderId="24" xfId="0" applyNumberFormat="1" applyFont="1" applyBorder="1" applyAlignment="1" applyProtection="1">
      <alignment horizontal="right" vertical="center" wrapText="1"/>
      <protection locked="0"/>
    </xf>
    <xf numFmtId="4" fontId="28" fillId="13" borderId="19" xfId="0" applyNumberFormat="1" applyFont="1" applyFill="1" applyBorder="1" applyAlignment="1">
      <alignment horizontal="center" vertical="center" wrapText="1"/>
    </xf>
    <xf numFmtId="0" fontId="58" fillId="13" borderId="19" xfId="0" applyFont="1" applyFill="1" applyBorder="1" applyAlignment="1">
      <alignment horizontal="center" vertical="center" wrapText="1"/>
    </xf>
    <xf numFmtId="165" fontId="9" fillId="0" borderId="22" xfId="0" applyNumberFormat="1" applyFont="1" applyBorder="1" applyAlignment="1" applyProtection="1">
      <alignment horizontal="center" vertical="center" wrapText="1"/>
      <protection locked="0"/>
    </xf>
    <xf numFmtId="0" fontId="5" fillId="0" borderId="24" xfId="0" applyFont="1" applyBorder="1" applyAlignment="1" applyProtection="1">
      <alignment horizontal="left" vertical="center" wrapText="1"/>
      <protection locked="0"/>
    </xf>
    <xf numFmtId="0" fontId="5" fillId="0" borderId="21" xfId="0" applyFont="1" applyBorder="1" applyAlignment="1" applyProtection="1">
      <alignment horizontal="left" vertical="center" wrapText="1"/>
      <protection locked="0"/>
    </xf>
    <xf numFmtId="0" fontId="53" fillId="0" borderId="0" xfId="0" applyFont="1" applyAlignment="1">
      <alignment vertical="center"/>
    </xf>
    <xf numFmtId="0" fontId="53" fillId="0" borderId="0" xfId="0" applyFont="1" applyAlignment="1">
      <alignment horizontal="right" vertical="center"/>
    </xf>
    <xf numFmtId="0" fontId="53" fillId="0" borderId="0" xfId="0" applyFont="1" applyAlignment="1">
      <alignment horizontal="left" vertical="center"/>
    </xf>
    <xf numFmtId="0" fontId="6" fillId="10" borderId="0" xfId="0" applyFont="1" applyFill="1" applyAlignment="1">
      <alignment horizontal="center" wrapText="1"/>
    </xf>
    <xf numFmtId="1" fontId="28" fillId="13" borderId="20" xfId="0" applyNumberFormat="1" applyFont="1" applyFill="1" applyBorder="1" applyAlignment="1">
      <alignment horizontal="center" vertical="center" wrapText="1"/>
    </xf>
    <xf numFmtId="1" fontId="28" fillId="13" borderId="17" xfId="0" applyNumberFormat="1" applyFont="1" applyFill="1" applyBorder="1" applyAlignment="1">
      <alignment horizontal="center" vertical="center" wrapText="1"/>
    </xf>
    <xf numFmtId="3" fontId="28" fillId="13" borderId="17" xfId="0" applyNumberFormat="1" applyFont="1" applyFill="1" applyBorder="1" applyAlignment="1">
      <alignment horizontal="center" vertical="center" wrapText="1"/>
    </xf>
    <xf numFmtId="3" fontId="28" fillId="13" borderId="18" xfId="0" applyNumberFormat="1" applyFont="1" applyFill="1" applyBorder="1" applyAlignment="1">
      <alignment horizontal="center" vertical="center" wrapText="1"/>
    </xf>
    <xf numFmtId="1" fontId="4" fillId="0" borderId="23" xfId="0" applyNumberFormat="1" applyFont="1" applyBorder="1" applyAlignment="1" applyProtection="1">
      <alignment horizontal="center" vertical="center" wrapText="1"/>
      <protection locked="0"/>
    </xf>
    <xf numFmtId="1" fontId="4" fillId="0" borderId="24" xfId="0" applyNumberFormat="1"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35" fillId="0" borderId="22" xfId="0" applyFont="1" applyBorder="1" applyAlignment="1" applyProtection="1">
      <alignment horizontal="center" vertical="center" shrinkToFit="1"/>
      <protection locked="0"/>
    </xf>
    <xf numFmtId="3" fontId="4" fillId="0" borderId="24" xfId="0" applyNumberFormat="1" applyFont="1" applyBorder="1" applyAlignment="1" applyProtection="1">
      <alignment horizontal="center" vertical="center" wrapText="1"/>
      <protection locked="0"/>
    </xf>
    <xf numFmtId="3" fontId="4" fillId="0" borderId="21" xfId="0" applyNumberFormat="1" applyFont="1" applyBorder="1" applyAlignment="1" applyProtection="1">
      <alignment horizontal="center" vertical="center" wrapText="1"/>
      <protection locked="0"/>
    </xf>
    <xf numFmtId="0" fontId="0" fillId="0" borderId="0" xfId="0" applyAlignment="1">
      <alignment horizontal="left" vertical="center"/>
    </xf>
    <xf numFmtId="0" fontId="31" fillId="0" borderId="12" xfId="0" applyFont="1" applyBorder="1" applyAlignment="1">
      <alignment horizontal="right" vertical="center"/>
    </xf>
    <xf numFmtId="0" fontId="41" fillId="0" borderId="0" xfId="0" applyFont="1" applyAlignment="1"/>
    <xf numFmtId="0" fontId="42" fillId="0" borderId="0" xfId="0" applyFont="1" applyAlignment="1"/>
    <xf numFmtId="0" fontId="0" fillId="0" borderId="2" xfId="0" applyBorder="1" applyAlignment="1"/>
  </cellXfs>
  <cellStyles count="7">
    <cellStyle name="Comma" xfId="2" builtinId="3"/>
    <cellStyle name="Currency" xfId="3" builtinId="4"/>
    <cellStyle name="Hyperlink" xfId="5" builtinId="8"/>
    <cellStyle name="Normal" xfId="0" builtinId="0"/>
    <cellStyle name="Normal 2 2 13" xfId="6" xr:uid="{16B2355E-6403-4D80-8ABC-A43A487DF16A}"/>
    <cellStyle name="Normal 25 2" xfId="1" xr:uid="{411C7717-9221-4B38-AACF-A201D7FD7DD5}"/>
    <cellStyle name="Percent" xfId="4" builtinId="5"/>
  </cellStyles>
  <dxfs count="12">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8282"/>
        </patternFill>
      </fill>
    </dxf>
    <dxf>
      <fill>
        <patternFill>
          <bgColor rgb="FFFF8282"/>
        </patternFill>
      </fill>
    </dxf>
    <dxf>
      <fill>
        <patternFill>
          <bgColor rgb="FFFFFF00"/>
        </patternFill>
      </fill>
      <border>
        <vertical/>
        <horizontal/>
      </border>
    </dxf>
    <dxf>
      <fill>
        <patternFill>
          <bgColor rgb="FFFFFF00"/>
        </patternFill>
      </fill>
      <border>
        <vertical/>
        <horizontal/>
      </border>
    </dxf>
    <dxf>
      <fill>
        <patternFill>
          <bgColor rgb="FFFFFF00"/>
        </patternFill>
      </fill>
      <border>
        <vertical/>
        <horizontal/>
      </border>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1F0F0"/>
      <color rgb="FF0072BC"/>
      <color rgb="FF0D793D"/>
      <color rgb="FF0F532A"/>
      <color rgb="FF11696F"/>
      <color rgb="FFFFFF99"/>
      <color rgb="FFFFFF66"/>
      <color rgb="FFCAF169"/>
      <color rgb="FFBBED61"/>
      <color rgb="FFEDBB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focusonenergy.com/business" TargetMode="External"/></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xdr:rowOff>
    </xdr:from>
    <xdr:to>
      <xdr:col>3</xdr:col>
      <xdr:colOff>289095</xdr:colOff>
      <xdr:row>3</xdr:row>
      <xdr:rowOff>133350</xdr:rowOff>
    </xdr:to>
    <xdr:pic>
      <xdr:nvPicPr>
        <xdr:cNvPr id="3" name="Picture 2">
          <a:hlinkClick xmlns:r="http://schemas.openxmlformats.org/officeDocument/2006/relationships" r:id="rId1"/>
          <a:extLst>
            <a:ext uri="{FF2B5EF4-FFF2-40B4-BE49-F238E27FC236}">
              <a16:creationId xmlns:a16="http://schemas.microsoft.com/office/drawing/2014/main" id="{1307DF5B-6AF6-434D-9378-43121FAC55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9525" y="5715"/>
          <a:ext cx="209694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96DB6-8A13-4B09-A7D0-621845DFBC14}">
  <sheetPr codeName="Sheet1"/>
  <dimension ref="A1:I19"/>
  <sheetViews>
    <sheetView tabSelected="1" workbookViewId="0">
      <selection activeCell="N8" sqref="N8"/>
    </sheetView>
  </sheetViews>
  <sheetFormatPr defaultRowHeight="14.45"/>
  <cols>
    <col min="1" max="1" width="1.7109375" customWidth="1"/>
    <col min="2" max="2" width="4.7109375" customWidth="1"/>
    <col min="3" max="8" width="20.7109375" customWidth="1"/>
    <col min="9" max="9" width="22.42578125" customWidth="1"/>
  </cols>
  <sheetData>
    <row r="1" spans="1:9">
      <c r="A1" s="45"/>
      <c r="B1" s="45"/>
      <c r="C1" s="45"/>
      <c r="D1" s="123" t="s">
        <v>0</v>
      </c>
      <c r="E1" s="123"/>
      <c r="F1" s="123"/>
      <c r="G1" s="123"/>
      <c r="H1" s="123"/>
      <c r="I1" s="45"/>
    </row>
    <row r="2" spans="1:9">
      <c r="A2" s="45"/>
      <c r="B2" s="45"/>
      <c r="C2" s="45"/>
      <c r="D2" s="123"/>
      <c r="E2" s="123"/>
      <c r="F2" s="123"/>
      <c r="G2" s="123"/>
      <c r="H2" s="123"/>
      <c r="I2" s="45"/>
    </row>
    <row r="3" spans="1:9" ht="17.45">
      <c r="A3" s="45"/>
      <c r="B3" s="45"/>
      <c r="C3" s="45"/>
      <c r="D3" s="124" t="s">
        <v>1</v>
      </c>
      <c r="E3" s="124"/>
      <c r="F3" s="124"/>
      <c r="G3" s="124"/>
      <c r="H3" s="124"/>
      <c r="I3" s="45"/>
    </row>
    <row r="4" spans="1:9">
      <c r="A4" s="45"/>
      <c r="B4" s="45"/>
      <c r="C4" s="45"/>
      <c r="D4" s="45"/>
      <c r="E4" s="45"/>
      <c r="F4" s="45"/>
      <c r="G4" s="45"/>
      <c r="H4" s="45"/>
      <c r="I4" s="45"/>
    </row>
    <row r="5" spans="1:9">
      <c r="A5" s="45"/>
      <c r="B5" s="46" t="s">
        <v>2</v>
      </c>
      <c r="C5" s="47"/>
      <c r="D5" s="48"/>
      <c r="E5" s="48"/>
      <c r="F5" s="48"/>
      <c r="G5" s="48"/>
      <c r="H5" s="48"/>
      <c r="I5" s="49"/>
    </row>
    <row r="6" spans="1:9">
      <c r="A6" s="45"/>
      <c r="B6" s="50" t="s">
        <v>3</v>
      </c>
      <c r="C6" s="125" t="s">
        <v>4</v>
      </c>
      <c r="D6" s="125"/>
      <c r="E6" s="125"/>
      <c r="F6" s="125"/>
      <c r="G6" s="125"/>
      <c r="H6" s="125"/>
      <c r="I6" s="126"/>
    </row>
    <row r="7" spans="1:9">
      <c r="A7" s="45"/>
      <c r="B7" s="50"/>
      <c r="C7" s="125"/>
      <c r="D7" s="125"/>
      <c r="E7" s="125"/>
      <c r="F7" s="125"/>
      <c r="G7" s="125"/>
      <c r="H7" s="125"/>
      <c r="I7" s="126"/>
    </row>
    <row r="8" spans="1:9">
      <c r="A8" s="45"/>
      <c r="B8" s="51" t="s">
        <v>5</v>
      </c>
      <c r="C8" s="125" t="s">
        <v>6</v>
      </c>
      <c r="D8" s="125"/>
      <c r="E8" s="125"/>
      <c r="F8" s="125"/>
      <c r="G8" s="125"/>
      <c r="H8" s="125"/>
      <c r="I8" s="126"/>
    </row>
    <row r="9" spans="1:9">
      <c r="A9" s="45"/>
      <c r="B9" s="51"/>
      <c r="C9" s="125"/>
      <c r="D9" s="125"/>
      <c r="E9" s="125"/>
      <c r="F9" s="125"/>
      <c r="G9" s="125"/>
      <c r="H9" s="125"/>
      <c r="I9" s="126"/>
    </row>
    <row r="10" spans="1:9">
      <c r="A10" s="45"/>
      <c r="B10" s="50" t="s">
        <v>7</v>
      </c>
      <c r="C10" s="125" t="s">
        <v>8</v>
      </c>
      <c r="D10" s="125"/>
      <c r="E10" s="125"/>
      <c r="F10" s="125"/>
      <c r="G10" s="125"/>
      <c r="H10" s="125"/>
      <c r="I10" s="126"/>
    </row>
    <row r="11" spans="1:9">
      <c r="A11" s="45"/>
      <c r="B11" s="50" t="s">
        <v>9</v>
      </c>
      <c r="C11" s="125" t="s">
        <v>10</v>
      </c>
      <c r="D11" s="125"/>
      <c r="E11" s="125"/>
      <c r="F11" s="125"/>
      <c r="G11" s="125"/>
      <c r="H11" s="125"/>
      <c r="I11" s="126"/>
    </row>
    <row r="12" spans="1:9">
      <c r="A12" s="45"/>
      <c r="B12" s="52"/>
      <c r="C12" s="125"/>
      <c r="D12" s="125"/>
      <c r="E12" s="125"/>
      <c r="F12" s="125"/>
      <c r="G12" s="125"/>
      <c r="H12" s="125"/>
      <c r="I12" s="126"/>
    </row>
    <row r="13" spans="1:9">
      <c r="A13" s="45"/>
      <c r="B13" s="50" t="s">
        <v>11</v>
      </c>
      <c r="C13" s="53" t="s">
        <v>12</v>
      </c>
      <c r="D13" s="8"/>
      <c r="E13" s="8"/>
      <c r="F13" s="8"/>
      <c r="G13" s="8"/>
      <c r="H13" s="8"/>
      <c r="I13" s="54"/>
    </row>
    <row r="14" spans="1:9" s="366" customFormat="1" ht="14.45" customHeight="1">
      <c r="A14" s="8"/>
      <c r="B14" s="367" t="s">
        <v>13</v>
      </c>
      <c r="C14" s="125" t="s">
        <v>14</v>
      </c>
      <c r="D14" s="125"/>
      <c r="E14" s="125"/>
      <c r="F14" s="125"/>
      <c r="G14" s="125"/>
      <c r="H14" s="125"/>
      <c r="I14" s="126"/>
    </row>
    <row r="15" spans="1:9">
      <c r="A15" s="45"/>
      <c r="B15" s="52" t="s">
        <v>15</v>
      </c>
      <c r="C15" s="125" t="s">
        <v>16</v>
      </c>
      <c r="D15" s="125"/>
      <c r="E15" s="125"/>
      <c r="F15" s="125"/>
      <c r="G15" s="125"/>
      <c r="H15" s="125"/>
      <c r="I15" s="126"/>
    </row>
    <row r="16" spans="1:9">
      <c r="A16" s="45"/>
      <c r="B16" s="52"/>
      <c r="C16" s="125"/>
      <c r="D16" s="125"/>
      <c r="E16" s="125"/>
      <c r="F16" s="125"/>
      <c r="G16" s="125"/>
      <c r="H16" s="125"/>
      <c r="I16" s="126"/>
    </row>
    <row r="17" spans="1:9">
      <c r="A17" s="45"/>
      <c r="B17" s="52" t="s">
        <v>17</v>
      </c>
      <c r="C17" s="125" t="s">
        <v>18</v>
      </c>
      <c r="D17" s="125"/>
      <c r="E17" s="125"/>
      <c r="F17" s="125"/>
      <c r="G17" s="125"/>
      <c r="H17" s="125"/>
      <c r="I17" s="126"/>
    </row>
    <row r="18" spans="1:9">
      <c r="A18" s="45"/>
      <c r="B18" s="55"/>
      <c r="C18" s="121"/>
      <c r="D18" s="121"/>
      <c r="E18" s="121"/>
      <c r="F18" s="121"/>
      <c r="G18" s="121"/>
      <c r="H18" s="121"/>
      <c r="I18" s="122"/>
    </row>
    <row r="19" spans="1:9">
      <c r="A19" s="45"/>
      <c r="B19" s="45"/>
      <c r="C19" s="45"/>
      <c r="D19" s="45"/>
      <c r="E19" s="45"/>
      <c r="F19" s="45"/>
      <c r="G19" s="45"/>
      <c r="H19" s="45"/>
      <c r="I19" s="45"/>
    </row>
  </sheetData>
  <sheetProtection algorithmName="SHA-512" hashValue="/B/RPzVyAjHoKxB0qDqy7QfUFg9Rd3+QnnbCnvW5/SDEpedVSXn89h3iyPiZVpHE/Xym0eHDTBK/cRIu/qkrmw==" saltValue="yp1JNoTvplNi8cODAq4TCQ==" spinCount="100000" sheet="1" formatCells="0"/>
  <mergeCells count="10">
    <mergeCell ref="C18:I18"/>
    <mergeCell ref="D1:H2"/>
    <mergeCell ref="D3:H3"/>
    <mergeCell ref="C6:I7"/>
    <mergeCell ref="C8:I9"/>
    <mergeCell ref="C10:I10"/>
    <mergeCell ref="C11:I12"/>
    <mergeCell ref="C15:I16"/>
    <mergeCell ref="C17:I17"/>
    <mergeCell ref="C14:I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C593A-233A-415F-9CAC-266225890B1A}">
  <sheetPr codeName="Sheet3">
    <pageSetUpPr fitToPage="1"/>
  </sheetPr>
  <dimension ref="B1:I29"/>
  <sheetViews>
    <sheetView topLeftCell="A23" zoomScale="80" zoomScaleNormal="80" workbookViewId="0">
      <selection activeCell="C6" sqref="C6"/>
    </sheetView>
  </sheetViews>
  <sheetFormatPr defaultRowHeight="14.45"/>
  <cols>
    <col min="1" max="1" width="1.7109375" customWidth="1"/>
    <col min="2" max="2" width="17.5703125" customWidth="1"/>
    <col min="3" max="3" width="69.28515625" customWidth="1"/>
    <col min="4" max="4" width="14.85546875" customWidth="1"/>
    <col min="5" max="5" width="24.7109375" customWidth="1"/>
    <col min="6" max="6" width="22.7109375" customWidth="1"/>
    <col min="7" max="7" width="26.7109375" customWidth="1"/>
    <col min="8" max="9" width="26.7109375" hidden="1" customWidth="1"/>
  </cols>
  <sheetData>
    <row r="1" spans="2:9" ht="23.45">
      <c r="B1" s="80" t="s">
        <v>19</v>
      </c>
      <c r="G1" s="80">
        <v>2026</v>
      </c>
      <c r="H1" s="34" t="s">
        <v>20</v>
      </c>
      <c r="I1" s="34" t="s">
        <v>20</v>
      </c>
    </row>
    <row r="2" spans="2:9">
      <c r="B2" t="s">
        <v>21</v>
      </c>
      <c r="H2" t="s">
        <v>22</v>
      </c>
      <c r="I2" t="s">
        <v>23</v>
      </c>
    </row>
    <row r="3" spans="2:9">
      <c r="B3" t="s">
        <v>24</v>
      </c>
    </row>
    <row r="4" spans="2:9">
      <c r="B4" t="s">
        <v>25</v>
      </c>
      <c r="D4" s="10"/>
      <c r="I4" s="35" t="s">
        <v>26</v>
      </c>
    </row>
    <row r="5" spans="2:9">
      <c r="E5" s="10"/>
      <c r="I5" s="42" t="s">
        <v>27</v>
      </c>
    </row>
    <row r="6" spans="2:9">
      <c r="B6" s="26" t="s">
        <v>28</v>
      </c>
      <c r="C6" s="111"/>
      <c r="D6" s="44" t="str">
        <f>IF(AND(C6="",COUNTBLANK(B10:B29)&lt;&gt;20),"Select Program before proceeding",IF($C$6=Lookups!$C$7,"Make sure to include 'N-' at start of rebate code!",""))</f>
        <v/>
      </c>
      <c r="E6" s="10"/>
      <c r="I6" s="35" t="s">
        <v>29</v>
      </c>
    </row>
    <row r="7" spans="2:9" ht="15" thickBot="1"/>
    <row r="8" spans="2:9" ht="15" customHeight="1">
      <c r="B8" s="129" t="s">
        <v>30</v>
      </c>
      <c r="C8" s="127" t="s">
        <v>31</v>
      </c>
      <c r="D8" s="131" t="s">
        <v>1</v>
      </c>
      <c r="E8" s="131"/>
      <c r="F8" s="131"/>
      <c r="G8" s="132"/>
    </row>
    <row r="9" spans="2:9">
      <c r="B9" s="130"/>
      <c r="C9" s="128"/>
      <c r="D9" s="88" t="s">
        <v>32</v>
      </c>
      <c r="E9" s="88" t="s">
        <v>33</v>
      </c>
      <c r="F9" s="88" t="s">
        <v>34</v>
      </c>
      <c r="G9" s="89" t="s">
        <v>35</v>
      </c>
    </row>
    <row r="10" spans="2:9" ht="27.95" customHeight="1">
      <c r="B10" s="108"/>
      <c r="C10" s="81" t="str">
        <f>IF(B10="","",    IF(ISNUMBER(VALUE(LEFT(B10,1)))=FALSE,  IFERROR(IF(OR(FOEPrgm=Lookups!$D$3, FOEPrgm=Lookups!$D$4,FOEPrgm=Lookups!$D$5),VLOOKUP(B10,Criteria!$D$4:$G$400,4,FALSE),IF(FOEPrgm=Lookups!$D$6,VLOOKUP(B10,Criteria!$E$4:$G$400,3,FALSE),IF(FOEPrgm=Lookups!$D$7,VLOOKUP(B10,Criteria!$F$4:$G$400,2,FALSE),""))),$I$2),    IFERROR(IF(OR(FOEPrgm=Lookups!$D$3, FOEPrgm=Lookups!$D$4,FOEPrgm=Lookups!$D$5),VLOOKUP(B10,Criteria!$A$4:$G$400,7,FALSE),IF(FOEPrgm=Lookups!$D$6,VLOOKUP(B10,Criteria!$B$4:$G$400,6,FALSE),IF(FOEPrgm=Lookups!$D$7,VLOOKUP(B10,Criteria!$C$4:$G$400,5,FALSE),""))),$I$2)     ))</f>
        <v/>
      </c>
      <c r="D10" s="86" t="str">
        <f>IF(OR(B10="",C10=$I$2),"",IF(OR(I10=0,I10=""),"No","Yes"))</f>
        <v/>
      </c>
      <c r="E10" s="86" t="str">
        <f>IF(OR(B10="",C10=$I$2),"",IF(OR(I10=0,I10=""),"N/A",I10))</f>
        <v/>
      </c>
      <c r="F10" s="86" t="str">
        <f>IF(D10="Yes",IF(B10="","", IF(ISNUMBER(VALUE(LEFT(B10,1)))=FALSE,
IF(OR(FOEPrgm=Lookups!$D$3, FOEPrgm=Lookups!$D$4,FOEPrgm=Lookups!$D$5 ),VLOOKUP(B10,Criteria!$D$4:$AD$400,25,FALSE),IF(FOEPrgm=Lookups!$D$6,VLOOKUP(B10,Criteria!$E$4:$AD$400,24,FALSE),IF(FOEPrgm=Lookups!$D$7,VLOOKUP(B10,Criteria!$F$4:$AD$400,23,FALSE),""))),   IF(OR(FOEPrgm=Lookups!$D$3, FOEPrgm=Lookups!$D$4,FOEPrgm=Lookups!$D$5 ),VLOOKUP(B10,Criteria!$A$4:$AD$400,28,FALSE),IF(FOEPrgm=Lookups!$D$6,VLOOKUP(B10,Criteria!$B$4:$AD$400,27,FALSE),IF(FOEPrgm=Lookups!$D$7,VLOOKUP(B10,Criteria!$C$4:$AD$400,26,FALSE),"")))   )  ),
IF(B10="","","N/A")    )</f>
        <v/>
      </c>
      <c r="G10" s="87" t="str">
        <f>IF(OR(B10="",C10=$I$2),"",IF(D10="No","N/A",IF( E10=$I$5,VLOOKUP(F10,Lookups!$A$153:$C$168,3,FALSE),"Enter on "&amp;E10&amp;" Supplemental Data Sheet")))</f>
        <v/>
      </c>
      <c r="H10" s="41" t="str">
        <f>E10&amp;"-"&amp;F10</f>
        <v>-</v>
      </c>
      <c r="I10" s="41" t="str">
        <f>IF(B10="","",IF(ISNUMBER(VALUE(LEFT(B10,1)))=FALSE,IF(OR(FOEPrgm=Lookups!$D$3,FOEPrgm=Lookups!$D$4,FOEPrgm=Lookups!$D$5),VLOOKUP(B10,Criteria!$D$4:$AA$400,24,FALSE),IF(FOEPrgm=Lookups!$D$6,VLOOKUP(B10,Criteria!$E$4:$AA$400,23,FALSE),IF(FOEPrgm=Lookups!$D$7,VLOOKUP(B10,Criteria!$F$4:$AA$400,22,FALSE),""))), IF(OR(FOEPrgm=Lookups!$D$3,FOEPrgm=Lookups!$D$4,FOEPrgm=Lookups!$D$5),VLOOKUP(B10,Criteria!$A$4:$AA$400,27,FALSE),IF(FOEPrgm=Lookups!$D$6,VLOOKUP(B10,Criteria!$B$4:$AA$400,26,FALSE),IF(FOEPrgm=Lookups!$D$7,VLOOKUP(B10,Criteria!$C$4:$AA$400,25,FALSE),""))) ))</f>
        <v/>
      </c>
    </row>
    <row r="11" spans="2:9" ht="27.95" customHeight="1">
      <c r="B11" s="109"/>
      <c r="C11" s="81" t="str">
        <f>IF(B11="","",    IF(ISNUMBER(VALUE(LEFT(B11,1)))=FALSE,  IFERROR(IF(OR(FOEPrgm=Lookups!$D$3, FOEPrgm=Lookups!$D$4,FOEPrgm=Lookups!$D$5),VLOOKUP(B11,Criteria!$D$4:$G$400,4,FALSE),IF(FOEPrgm=Lookups!$D$6,VLOOKUP(B11,Criteria!$E$4:$G$400,3,FALSE),IF(FOEPrgm=Lookups!$D$7,VLOOKUP(B11,Criteria!$F$4:$G$400,2,FALSE),""))),$I$2),    IFERROR(IF(OR(FOEPrgm=Lookups!$D$3, FOEPrgm=Lookups!$D$4,FOEPrgm=Lookups!$D$5),VLOOKUP(B11,Criteria!$A$4:$G$400,7,FALSE),IF(FOEPrgm=Lookups!$D$6,VLOOKUP(B11,Criteria!$B$4:$G$400,6,FALSE),IF(FOEPrgm=Lookups!$D$7,VLOOKUP(B11,Criteria!$C$4:$G$400,5,FALSE),""))),$I$2)     ))</f>
        <v/>
      </c>
      <c r="D11" s="82" t="str">
        <f>IF(OR(B11="",C11=$I$2),"",IF(OR(I11=0,I11=""),"No","Yes"))</f>
        <v/>
      </c>
      <c r="E11" s="82" t="str">
        <f t="shared" ref="E11:E29" si="0">IF(OR(B11="",C11=$I$2),"",IF(OR(I11=0,I11=""),"N/A",I11))</f>
        <v/>
      </c>
      <c r="F11" s="86" t="str">
        <f>IF(D11="Yes",IF(B11="","", IF(ISNUMBER(VALUE(LEFT(B11,1)))=FALSE,
IF(OR(FOEPrgm=Lookups!$D$3, FOEPrgm=Lookups!$D$4,FOEPrgm=Lookups!$D$5 ),VLOOKUP(B11,Criteria!$D$4:$AD$400,25,FALSE),IF(FOEPrgm=Lookups!$D$6,VLOOKUP(B11,Criteria!$E$4:$AD$400,24,FALSE),IF(FOEPrgm=Lookups!$D$7,VLOOKUP(B11,Criteria!$F$4:$AD$400,23,FALSE),""))),   IF(OR(FOEPrgm=Lookups!$D$3, FOEPrgm=Lookups!$D$4,FOEPrgm=Lookups!$D$5 ),VLOOKUP(B11,Criteria!$A$4:$AD$400,28,FALSE),IF(FOEPrgm=Lookups!$D$6,VLOOKUP(B11,Criteria!$B$4:$AD$400,27,FALSE),IF(FOEPrgm=Lookups!$D$7,VLOOKUP(B11,Criteria!$C$4:$AD$400,26,FALSE),"")))   )  ),
IF(B11="","","N/A")    )</f>
        <v/>
      </c>
      <c r="G11" s="83" t="str">
        <f>IF(OR(B11="",C11=$I$2),"",IF(D11="No","N/A",IF( E11=$I$5,VLOOKUP(F11,Lookups!$A$153:$C$168,3,FALSE),"Enter on "&amp;E11&amp;" Supplemental Data Sheet")))</f>
        <v/>
      </c>
      <c r="H11" s="41" t="str">
        <f t="shared" ref="H11:H29" si="1">E11&amp;"-"&amp;F11</f>
        <v>-</v>
      </c>
      <c r="I11" s="41" t="str">
        <f>IF(B11="","",IF(ISNUMBER(VALUE(LEFT(B11,1)))=FALSE,IF(OR(FOEPrgm=Lookups!$D$3,FOEPrgm=Lookups!$D$4,FOEPrgm=Lookups!$D$5),VLOOKUP(B11,Criteria!$D$4:$AA$400,24,FALSE),IF(FOEPrgm=Lookups!$D$6,VLOOKUP(B11,Criteria!$E$4:$AA$400,23,FALSE),IF(FOEPrgm=Lookups!$D$7,VLOOKUP(B11,Criteria!$F$4:$AA$400,22,FALSE),""))), IF(OR(FOEPrgm=Lookups!$D$3,FOEPrgm=Lookups!$D$4,FOEPrgm=Lookups!$D$5),VLOOKUP(B11,Criteria!$A$4:$AA$400,27,FALSE),IF(FOEPrgm=Lookups!$D$6,VLOOKUP(B11,Criteria!$B$4:$AA$400,26,FALSE),IF(FOEPrgm=Lookups!$D$7,VLOOKUP(B11,Criteria!$C$4:$AA$400,25,FALSE),""))) ))</f>
        <v/>
      </c>
    </row>
    <row r="12" spans="2:9" ht="27.95" customHeight="1">
      <c r="B12" s="109"/>
      <c r="C12" s="81" t="str">
        <f>IF(B12="","",    IF(ISNUMBER(VALUE(LEFT(B12,1)))=FALSE,  IFERROR(IF(OR(FOEPrgm=Lookups!$D$3, FOEPrgm=Lookups!$D$4,FOEPrgm=Lookups!$D$5),VLOOKUP(B12,Criteria!$D$4:$G$400,4,FALSE),IF(FOEPrgm=Lookups!$D$6,VLOOKUP(B12,Criteria!$E$4:$G$400,3,FALSE),IF(FOEPrgm=Lookups!$D$7,VLOOKUP(B12,Criteria!$F$4:$G$400,2,FALSE),""))),$I$2),    IFERROR(IF(OR(FOEPrgm=Lookups!$D$3, FOEPrgm=Lookups!$D$4,FOEPrgm=Lookups!$D$5),VLOOKUP(B12,Criteria!$A$4:$G$400,7,FALSE),IF(FOEPrgm=Lookups!$D$6,VLOOKUP(B12,Criteria!$B$4:$G$400,6,FALSE),IF(FOEPrgm=Lookups!$D$7,VLOOKUP(B12,Criteria!$C$4:$G$400,5,FALSE),""))),$I$2)     ))</f>
        <v/>
      </c>
      <c r="D12" s="82" t="str">
        <f t="shared" ref="D12:D29" si="2">IF(OR(B12="",C12=$I$2),"",IF(OR(I12=0,I12=""),"No","Yes"))</f>
        <v/>
      </c>
      <c r="E12" s="82" t="str">
        <f t="shared" si="0"/>
        <v/>
      </c>
      <c r="F12" s="86" t="str">
        <f>IF(D12="Yes",IF(B12="","", IF(ISNUMBER(VALUE(LEFT(B12,1)))=FALSE,
IF(OR(FOEPrgm=Lookups!$D$3, FOEPrgm=Lookups!$D$4,FOEPrgm=Lookups!$D$5 ),VLOOKUP(B12,Criteria!$D$4:$AD$400,25,FALSE),IF(FOEPrgm=Lookups!$D$6,VLOOKUP(B12,Criteria!$E$4:$AD$400,24,FALSE),IF(FOEPrgm=Lookups!$D$7,VLOOKUP(B12,Criteria!$F$4:$AD$400,23,FALSE),""))),   IF(OR(FOEPrgm=Lookups!$D$3, FOEPrgm=Lookups!$D$4,FOEPrgm=Lookups!$D$5 ),VLOOKUP(B12,Criteria!$A$4:$AD$400,28,FALSE),IF(FOEPrgm=Lookups!$D$6,VLOOKUP(B12,Criteria!$B$4:$AD$400,27,FALSE),IF(FOEPrgm=Lookups!$D$7,VLOOKUP(B12,Criteria!$C$4:$AD$400,26,FALSE),"")))   )  ),
IF(B12="","","N/A")    )</f>
        <v/>
      </c>
      <c r="G12" s="83" t="str">
        <f>IF(OR(B12="",C12=$I$2),"",IF(D12="No","N/A",IF( E12=$I$5,VLOOKUP(F12,Lookups!$A$153:$C$168,3,FALSE),"Enter on "&amp;E12&amp;" Supplemental Data Sheet")))</f>
        <v/>
      </c>
      <c r="H12" s="41" t="str">
        <f t="shared" si="1"/>
        <v>-</v>
      </c>
      <c r="I12" s="41" t="str">
        <f>IF(B12="","",IF(ISNUMBER(VALUE(LEFT(B12,1)))=FALSE,IF(OR(FOEPrgm=Lookups!$D$3,FOEPrgm=Lookups!$D$4,FOEPrgm=Lookups!$D$5),VLOOKUP(B12,Criteria!$D$4:$AA$400,24,FALSE),IF(FOEPrgm=Lookups!$D$6,VLOOKUP(B12,Criteria!$E$4:$AA$400,23,FALSE),IF(FOEPrgm=Lookups!$D$7,VLOOKUP(B12,Criteria!$F$4:$AA$400,22,FALSE),""))), IF(OR(FOEPrgm=Lookups!$D$3,FOEPrgm=Lookups!$D$4,FOEPrgm=Lookups!$D$5),VLOOKUP(B12,Criteria!$A$4:$AA$400,27,FALSE),IF(FOEPrgm=Lookups!$D$6,VLOOKUP(B12,Criteria!$B$4:$AA$400,26,FALSE),IF(FOEPrgm=Lookups!$D$7,VLOOKUP(B12,Criteria!$C$4:$AA$400,25,FALSE),""))) ))</f>
        <v/>
      </c>
    </row>
    <row r="13" spans="2:9" ht="27.95" customHeight="1">
      <c r="B13" s="109"/>
      <c r="C13" s="81" t="str">
        <f>IF(B13="","",    IF(ISNUMBER(VALUE(LEFT(B13,1)))=FALSE,  IFERROR(IF(OR(FOEPrgm=Lookups!$D$3, FOEPrgm=Lookups!$D$4,FOEPrgm=Lookups!$D$5),VLOOKUP(B13,Criteria!$D$4:$G$400,4,FALSE),IF(FOEPrgm=Lookups!$D$6,VLOOKUP(B13,Criteria!$E$4:$G$400,3,FALSE),IF(FOEPrgm=Lookups!$D$7,VLOOKUP(B13,Criteria!$F$4:$G$400,2,FALSE),""))),$I$2),    IFERROR(IF(OR(FOEPrgm=Lookups!$D$3, FOEPrgm=Lookups!$D$4,FOEPrgm=Lookups!$D$5),VLOOKUP(B13,Criteria!$A$4:$G$400,7,FALSE),IF(FOEPrgm=Lookups!$D$6,VLOOKUP(B13,Criteria!$B$4:$G$400,6,FALSE),IF(FOEPrgm=Lookups!$D$7,VLOOKUP(B13,Criteria!$C$4:$G$400,5,FALSE),""))),$I$2)     ))</f>
        <v/>
      </c>
      <c r="D13" s="82" t="str">
        <f t="shared" si="2"/>
        <v/>
      </c>
      <c r="E13" s="82" t="str">
        <f t="shared" si="0"/>
        <v/>
      </c>
      <c r="F13" s="86" t="str">
        <f>IF(D13="Yes",IF(B13="","", IF(ISNUMBER(VALUE(LEFT(B13,1)))=FALSE,
IF(OR(FOEPrgm=Lookups!$D$3, FOEPrgm=Lookups!$D$4,FOEPrgm=Lookups!$D$5 ),VLOOKUP(B13,Criteria!$D$4:$AD$400,25,FALSE),IF(FOEPrgm=Lookups!$D$6,VLOOKUP(B13,Criteria!$E$4:$AD$400,24,FALSE),IF(FOEPrgm=Lookups!$D$7,VLOOKUP(B13,Criteria!$F$4:$AD$400,23,FALSE),""))),   IF(OR(FOEPrgm=Lookups!$D$3, FOEPrgm=Lookups!$D$4,FOEPrgm=Lookups!$D$5 ),VLOOKUP(B13,Criteria!$A$4:$AD$400,28,FALSE),IF(FOEPrgm=Lookups!$D$6,VLOOKUP(B13,Criteria!$B$4:$AD$400,27,FALSE),IF(FOEPrgm=Lookups!$D$7,VLOOKUP(B13,Criteria!$C$4:$AD$400,26,FALSE),"")))   )  ),
IF(B13="","","N/A")    )</f>
        <v/>
      </c>
      <c r="G13" s="83" t="str">
        <f>IF(OR(B13="",C13=$I$2),"",IF(D13="No","N/A",IF( E13=$I$5,VLOOKUP(F13,Lookups!$A$153:$C$168,3,FALSE),"Enter on "&amp;E13&amp;" Supplemental Data Sheet")))</f>
        <v/>
      </c>
      <c r="H13" s="41" t="str">
        <f t="shared" si="1"/>
        <v>-</v>
      </c>
      <c r="I13" s="41" t="str">
        <f>IF(B13="","",IF(ISNUMBER(VALUE(LEFT(B13,1)))=FALSE,IF(OR(FOEPrgm=Lookups!$D$3,FOEPrgm=Lookups!$D$4,FOEPrgm=Lookups!$D$5),VLOOKUP(B13,Criteria!$D$4:$AA$400,24,FALSE),IF(FOEPrgm=Lookups!$D$6,VLOOKUP(B13,Criteria!$E$4:$AA$400,23,FALSE),IF(FOEPrgm=Lookups!$D$7,VLOOKUP(B13,Criteria!$F$4:$AA$400,22,FALSE),""))), IF(OR(FOEPrgm=Lookups!$D$3,FOEPrgm=Lookups!$D$4,FOEPrgm=Lookups!$D$5),VLOOKUP(B13,Criteria!$A$4:$AA$400,27,FALSE),IF(FOEPrgm=Lookups!$D$6,VLOOKUP(B13,Criteria!$B$4:$AA$400,26,FALSE),IF(FOEPrgm=Lookups!$D$7,VLOOKUP(B13,Criteria!$C$4:$AA$400,25,FALSE),""))) ))</f>
        <v/>
      </c>
    </row>
    <row r="14" spans="2:9" ht="27.95" customHeight="1">
      <c r="B14" s="109"/>
      <c r="C14" s="81" t="str">
        <f>IF(B14="","",    IF(ISNUMBER(VALUE(LEFT(B14,1)))=FALSE,  IFERROR(IF(OR(FOEPrgm=Lookups!$D$3, FOEPrgm=Lookups!$D$4,FOEPrgm=Lookups!$D$5),VLOOKUP(B14,Criteria!$D$4:$G$400,4,FALSE),IF(FOEPrgm=Lookups!$D$6,VLOOKUP(B14,Criteria!$E$4:$G$400,3,FALSE),IF(FOEPrgm=Lookups!$D$7,VLOOKUP(B14,Criteria!$F$4:$G$400,2,FALSE),""))),$I$2),    IFERROR(IF(OR(FOEPrgm=Lookups!$D$3, FOEPrgm=Lookups!$D$4,FOEPrgm=Lookups!$D$5),VLOOKUP(B14,Criteria!$A$4:$G$400,7,FALSE),IF(FOEPrgm=Lookups!$D$6,VLOOKUP(B14,Criteria!$B$4:$G$400,6,FALSE),IF(FOEPrgm=Lookups!$D$7,VLOOKUP(B14,Criteria!$C$4:$G$400,5,FALSE),""))),$I$2)     ))</f>
        <v/>
      </c>
      <c r="D14" s="82" t="str">
        <f t="shared" si="2"/>
        <v/>
      </c>
      <c r="E14" s="82" t="str">
        <f t="shared" si="0"/>
        <v/>
      </c>
      <c r="F14" s="86" t="str">
        <f>IF(D14="Yes",IF(B14="","", IF(ISNUMBER(VALUE(LEFT(B14,1)))=FALSE,
IF(OR(FOEPrgm=Lookups!$D$3, FOEPrgm=Lookups!$D$4,FOEPrgm=Lookups!$D$5 ),VLOOKUP(B14,Criteria!$D$4:$AD$400,25,FALSE),IF(FOEPrgm=Lookups!$D$6,VLOOKUP(B14,Criteria!$E$4:$AD$400,24,FALSE),IF(FOEPrgm=Lookups!$D$7,VLOOKUP(B14,Criteria!$F$4:$AD$400,23,FALSE),""))),   IF(OR(FOEPrgm=Lookups!$D$3, FOEPrgm=Lookups!$D$4,FOEPrgm=Lookups!$D$5 ),VLOOKUP(B14,Criteria!$A$4:$AD$400,28,FALSE),IF(FOEPrgm=Lookups!$D$6,VLOOKUP(B14,Criteria!$B$4:$AD$400,27,FALSE),IF(FOEPrgm=Lookups!$D$7,VLOOKUP(B14,Criteria!$C$4:$AD$400,26,FALSE),"")))   )  ),
IF(B14="","","N/A")    )</f>
        <v/>
      </c>
      <c r="G14" s="83" t="str">
        <f>IF(OR(B14="",C14=$I$2),"",IF(D14="No","N/A",IF( E14=$I$5,VLOOKUP(F14,Lookups!$A$153:$C$168,3,FALSE),"Enter on "&amp;E14&amp;" Supplemental Data Sheet")))</f>
        <v/>
      </c>
      <c r="H14" s="41" t="str">
        <f t="shared" si="1"/>
        <v>-</v>
      </c>
      <c r="I14" s="41" t="str">
        <f>IF(B14="","",IF(ISNUMBER(VALUE(LEFT(B14,1)))=FALSE,IF(OR(FOEPrgm=Lookups!$D$3,FOEPrgm=Lookups!$D$4,FOEPrgm=Lookups!$D$5),VLOOKUP(B14,Criteria!$D$4:$AA$400,24,FALSE),IF(FOEPrgm=Lookups!$D$6,VLOOKUP(B14,Criteria!$E$4:$AA$400,23,FALSE),IF(FOEPrgm=Lookups!$D$7,VLOOKUP(B14,Criteria!$F$4:$AA$400,22,FALSE),""))), IF(OR(FOEPrgm=Lookups!$D$3,FOEPrgm=Lookups!$D$4,FOEPrgm=Lookups!$D$5),VLOOKUP(B14,Criteria!$A$4:$AA$400,27,FALSE),IF(FOEPrgm=Lookups!$D$6,VLOOKUP(B14,Criteria!$B$4:$AA$400,26,FALSE),IF(FOEPrgm=Lookups!$D$7,VLOOKUP(B14,Criteria!$C$4:$AA$400,25,FALSE),""))) ))</f>
        <v/>
      </c>
    </row>
    <row r="15" spans="2:9" ht="27.95" customHeight="1">
      <c r="B15" s="109"/>
      <c r="C15" s="81" t="str">
        <f>IF(B15="","",    IF(ISNUMBER(VALUE(LEFT(B15,1)))=FALSE,  IFERROR(IF(OR(FOEPrgm=Lookups!$D$3, FOEPrgm=Lookups!$D$4,FOEPrgm=Lookups!$D$5),VLOOKUP(B15,Criteria!$D$4:$G$400,4,FALSE),IF(FOEPrgm=Lookups!$D$6,VLOOKUP(B15,Criteria!$E$4:$G$400,3,FALSE),IF(FOEPrgm=Lookups!$D$7,VLOOKUP(B15,Criteria!$F$4:$G$400,2,FALSE),""))),$I$2),    IFERROR(IF(OR(FOEPrgm=Lookups!$D$3, FOEPrgm=Lookups!$D$4,FOEPrgm=Lookups!$D$5),VLOOKUP(B15,Criteria!$A$4:$G$400,7,FALSE),IF(FOEPrgm=Lookups!$D$6,VLOOKUP(B15,Criteria!$B$4:$G$400,6,FALSE),IF(FOEPrgm=Lookups!$D$7,VLOOKUP(B15,Criteria!$C$4:$G$400,5,FALSE),""))),$I$2)     ))</f>
        <v/>
      </c>
      <c r="D15" s="82" t="str">
        <f t="shared" si="2"/>
        <v/>
      </c>
      <c r="E15" s="82" t="str">
        <f t="shared" si="0"/>
        <v/>
      </c>
      <c r="F15" s="86" t="str">
        <f>IF(D15="Yes",IF(B15="","", IF(ISNUMBER(VALUE(LEFT(B15,1)))=FALSE,
IF(OR(FOEPrgm=Lookups!$D$3, FOEPrgm=Lookups!$D$4,FOEPrgm=Lookups!$D$5 ),VLOOKUP(B15,Criteria!$D$4:$AD$400,25,FALSE),IF(FOEPrgm=Lookups!$D$6,VLOOKUP(B15,Criteria!$E$4:$AD$400,24,FALSE),IF(FOEPrgm=Lookups!$D$7,VLOOKUP(B15,Criteria!$F$4:$AD$400,23,FALSE),""))),   IF(OR(FOEPrgm=Lookups!$D$3, FOEPrgm=Lookups!$D$4,FOEPrgm=Lookups!$D$5 ),VLOOKUP(B15,Criteria!$A$4:$AD$400,28,FALSE),IF(FOEPrgm=Lookups!$D$6,VLOOKUP(B15,Criteria!$B$4:$AD$400,27,FALSE),IF(FOEPrgm=Lookups!$D$7,VLOOKUP(B15,Criteria!$C$4:$AD$400,26,FALSE),"")))   )  ),
IF(B15="","","N/A")    )</f>
        <v/>
      </c>
      <c r="G15" s="83" t="str">
        <f>IF(OR(B15="",C15=$I$2),"",IF(D15="No","N/A",IF( E15=$I$5,VLOOKUP(F15,Lookups!$A$153:$C$168,3,FALSE),"Enter on "&amp;E15&amp;" Supplemental Data Sheet")))</f>
        <v/>
      </c>
      <c r="H15" s="41" t="str">
        <f t="shared" si="1"/>
        <v>-</v>
      </c>
      <c r="I15" s="41" t="str">
        <f>IF(B15="","",IF(ISNUMBER(VALUE(LEFT(B15,1)))=FALSE,IF(OR(FOEPrgm=Lookups!$D$3,FOEPrgm=Lookups!$D$4,FOEPrgm=Lookups!$D$5),VLOOKUP(B15,Criteria!$D$4:$AA$400,24,FALSE),IF(FOEPrgm=Lookups!$D$6,VLOOKUP(B15,Criteria!$E$4:$AA$400,23,FALSE),IF(FOEPrgm=Lookups!$D$7,VLOOKUP(B15,Criteria!$F$4:$AA$400,22,FALSE),""))), IF(OR(FOEPrgm=Lookups!$D$3,FOEPrgm=Lookups!$D$4,FOEPrgm=Lookups!$D$5),VLOOKUP(B15,Criteria!$A$4:$AA$400,27,FALSE),IF(FOEPrgm=Lookups!$D$6,VLOOKUP(B15,Criteria!$B$4:$AA$400,26,FALSE),IF(FOEPrgm=Lookups!$D$7,VLOOKUP(B15,Criteria!$C$4:$AA$400,25,FALSE),""))) ))</f>
        <v/>
      </c>
    </row>
    <row r="16" spans="2:9" ht="27.95" customHeight="1">
      <c r="B16" s="109"/>
      <c r="C16" s="81" t="str">
        <f>IF(B16="","",    IF(ISNUMBER(VALUE(LEFT(B16,1)))=FALSE,  IFERROR(IF(OR(FOEPrgm=Lookups!$D$3, FOEPrgm=Lookups!$D$4,FOEPrgm=Lookups!$D$5),VLOOKUP(B16,Criteria!$D$4:$G$400,4,FALSE),IF(FOEPrgm=Lookups!$D$6,VLOOKUP(B16,Criteria!$E$4:$G$400,3,FALSE),IF(FOEPrgm=Lookups!$D$7,VLOOKUP(B16,Criteria!$F$4:$G$400,2,FALSE),""))),$I$2),    IFERROR(IF(OR(FOEPrgm=Lookups!$D$3, FOEPrgm=Lookups!$D$4,FOEPrgm=Lookups!$D$5),VLOOKUP(B16,Criteria!$A$4:$G$400,7,FALSE),IF(FOEPrgm=Lookups!$D$6,VLOOKUP(B16,Criteria!$B$4:$G$400,6,FALSE),IF(FOEPrgm=Lookups!$D$7,VLOOKUP(B16,Criteria!$C$4:$G$400,5,FALSE),""))),$I$2)     ))</f>
        <v/>
      </c>
      <c r="D16" s="82" t="str">
        <f t="shared" si="2"/>
        <v/>
      </c>
      <c r="E16" s="82" t="str">
        <f t="shared" si="0"/>
        <v/>
      </c>
      <c r="F16" s="86" t="str">
        <f>IF(D16="Yes",IF(B16="","", IF(ISNUMBER(VALUE(LEFT(B16,1)))=FALSE,
IF(OR(FOEPrgm=Lookups!$D$3, FOEPrgm=Lookups!$D$4,FOEPrgm=Lookups!$D$5 ),VLOOKUP(B16,Criteria!$D$4:$AD$400,25,FALSE),IF(FOEPrgm=Lookups!$D$6,VLOOKUP(B16,Criteria!$E$4:$AD$400,24,FALSE),IF(FOEPrgm=Lookups!$D$7,VLOOKUP(B16,Criteria!$F$4:$AD$400,23,FALSE),""))),   IF(OR(FOEPrgm=Lookups!$D$3, FOEPrgm=Lookups!$D$4,FOEPrgm=Lookups!$D$5 ),VLOOKUP(B16,Criteria!$A$4:$AD$400,28,FALSE),IF(FOEPrgm=Lookups!$D$6,VLOOKUP(B16,Criteria!$B$4:$AD$400,27,FALSE),IF(FOEPrgm=Lookups!$D$7,VLOOKUP(B16,Criteria!$C$4:$AD$400,26,FALSE),"")))   )  ),
IF(B16="","","N/A")    )</f>
        <v/>
      </c>
      <c r="G16" s="83" t="str">
        <f>IF(OR(B16="",C16=$I$2),"",IF(D16="No","N/A",IF( E16=$I$5,VLOOKUP(F16,Lookups!$A$153:$C$168,3,FALSE),"Enter on "&amp;E16&amp;" Supplemental Data Sheet")))</f>
        <v/>
      </c>
      <c r="H16" s="41" t="str">
        <f t="shared" si="1"/>
        <v>-</v>
      </c>
      <c r="I16" s="41" t="str">
        <f>IF(B16="","",IF(ISNUMBER(VALUE(LEFT(B16,1)))=FALSE,IF(OR(FOEPrgm=Lookups!$D$3,FOEPrgm=Lookups!$D$4,FOEPrgm=Lookups!$D$5),VLOOKUP(B16,Criteria!$D$4:$AA$400,24,FALSE),IF(FOEPrgm=Lookups!$D$6,VLOOKUP(B16,Criteria!$E$4:$AA$400,23,FALSE),IF(FOEPrgm=Lookups!$D$7,VLOOKUP(B16,Criteria!$F$4:$AA$400,22,FALSE),""))), IF(OR(FOEPrgm=Lookups!$D$3,FOEPrgm=Lookups!$D$4,FOEPrgm=Lookups!$D$5),VLOOKUP(B16,Criteria!$A$4:$AA$400,27,FALSE),IF(FOEPrgm=Lookups!$D$6,VLOOKUP(B16,Criteria!$B$4:$AA$400,26,FALSE),IF(FOEPrgm=Lookups!$D$7,VLOOKUP(B16,Criteria!$C$4:$AA$400,25,FALSE),""))) ))</f>
        <v/>
      </c>
    </row>
    <row r="17" spans="2:9" ht="27.95" customHeight="1">
      <c r="B17" s="109"/>
      <c r="C17" s="81" t="str">
        <f>IF(B17="","",    IF(ISNUMBER(VALUE(LEFT(B17,1)))=FALSE,  IFERROR(IF(OR(FOEPrgm=Lookups!$D$3, FOEPrgm=Lookups!$D$4,FOEPrgm=Lookups!$D$5),VLOOKUP(B17,Criteria!$D$4:$G$400,4,FALSE),IF(FOEPrgm=Lookups!$D$6,VLOOKUP(B17,Criteria!$E$4:$G$400,3,FALSE),IF(FOEPrgm=Lookups!$D$7,VLOOKUP(B17,Criteria!$F$4:$G$400,2,FALSE),""))),$I$2),    IFERROR(IF(OR(FOEPrgm=Lookups!$D$3, FOEPrgm=Lookups!$D$4,FOEPrgm=Lookups!$D$5),VLOOKUP(B17,Criteria!$A$4:$G$400,7,FALSE),IF(FOEPrgm=Lookups!$D$6,VLOOKUP(B17,Criteria!$B$4:$G$400,6,FALSE),IF(FOEPrgm=Lookups!$D$7,VLOOKUP(B17,Criteria!$C$4:$G$400,5,FALSE),""))),$I$2)     ))</f>
        <v/>
      </c>
      <c r="D17" s="82" t="str">
        <f t="shared" si="2"/>
        <v/>
      </c>
      <c r="E17" s="82" t="str">
        <f t="shared" si="0"/>
        <v/>
      </c>
      <c r="F17" s="86" t="str">
        <f>IF(D17="Yes",IF(B17="","", IF(ISNUMBER(VALUE(LEFT(B17,1)))=FALSE,
IF(OR(FOEPrgm=Lookups!$D$3, FOEPrgm=Lookups!$D$4,FOEPrgm=Lookups!$D$5 ),VLOOKUP(B17,Criteria!$D$4:$AD$400,25,FALSE),IF(FOEPrgm=Lookups!$D$6,VLOOKUP(B17,Criteria!$E$4:$AD$400,24,FALSE),IF(FOEPrgm=Lookups!$D$7,VLOOKUP(B17,Criteria!$F$4:$AD$400,23,FALSE),""))),   IF(OR(FOEPrgm=Lookups!$D$3, FOEPrgm=Lookups!$D$4,FOEPrgm=Lookups!$D$5 ),VLOOKUP(B17,Criteria!$A$4:$AD$400,28,FALSE),IF(FOEPrgm=Lookups!$D$6,VLOOKUP(B17,Criteria!$B$4:$AD$400,27,FALSE),IF(FOEPrgm=Lookups!$D$7,VLOOKUP(B17,Criteria!$C$4:$AD$400,26,FALSE),"")))   )  ),
IF(B17="","","N/A")    )</f>
        <v/>
      </c>
      <c r="G17" s="83" t="str">
        <f>IF(OR(B17="",C17=$I$2),"",IF(D17="No","N/A",IF( E17=$I$5,VLOOKUP(F17,Lookups!$A$153:$C$168,3,FALSE),"Enter on "&amp;E17&amp;" Supplemental Data Sheet")))</f>
        <v/>
      </c>
      <c r="H17" s="41" t="str">
        <f t="shared" si="1"/>
        <v>-</v>
      </c>
      <c r="I17" s="41" t="str">
        <f>IF(B17="","",IF(ISNUMBER(VALUE(LEFT(B17,1)))=FALSE,IF(OR(FOEPrgm=Lookups!$D$3,FOEPrgm=Lookups!$D$4,FOEPrgm=Lookups!$D$5),VLOOKUP(B17,Criteria!$D$4:$AA$400,24,FALSE),IF(FOEPrgm=Lookups!$D$6,VLOOKUP(B17,Criteria!$E$4:$AA$400,23,FALSE),IF(FOEPrgm=Lookups!$D$7,VLOOKUP(B17,Criteria!$F$4:$AA$400,22,FALSE),""))), IF(OR(FOEPrgm=Lookups!$D$3,FOEPrgm=Lookups!$D$4,FOEPrgm=Lookups!$D$5),VLOOKUP(B17,Criteria!$A$4:$AA$400,27,FALSE),IF(FOEPrgm=Lookups!$D$6,VLOOKUP(B17,Criteria!$B$4:$AA$400,26,FALSE),IF(FOEPrgm=Lookups!$D$7,VLOOKUP(B17,Criteria!$C$4:$AA$400,25,FALSE),""))) ))</f>
        <v/>
      </c>
    </row>
    <row r="18" spans="2:9" ht="27.95" customHeight="1">
      <c r="B18" s="109"/>
      <c r="C18" s="81" t="str">
        <f>IF(B18="","",    IF(ISNUMBER(VALUE(LEFT(B18,1)))=FALSE,  IFERROR(IF(OR(FOEPrgm=Lookups!$D$3, FOEPrgm=Lookups!$D$4,FOEPrgm=Lookups!$D$5),VLOOKUP(B18,Criteria!$D$4:$G$400,4,FALSE),IF(FOEPrgm=Lookups!$D$6,VLOOKUP(B18,Criteria!$E$4:$G$400,3,FALSE),IF(FOEPrgm=Lookups!$D$7,VLOOKUP(B18,Criteria!$F$4:$G$400,2,FALSE),""))),$I$2),    IFERROR(IF(OR(FOEPrgm=Lookups!$D$3, FOEPrgm=Lookups!$D$4,FOEPrgm=Lookups!$D$5),VLOOKUP(B18,Criteria!$A$4:$G$400,7,FALSE),IF(FOEPrgm=Lookups!$D$6,VLOOKUP(B18,Criteria!$B$4:$G$400,6,FALSE),IF(FOEPrgm=Lookups!$D$7,VLOOKUP(B18,Criteria!$C$4:$G$400,5,FALSE),""))),$I$2)     ))</f>
        <v/>
      </c>
      <c r="D18" s="82" t="str">
        <f t="shared" si="2"/>
        <v/>
      </c>
      <c r="E18" s="82" t="str">
        <f t="shared" si="0"/>
        <v/>
      </c>
      <c r="F18" s="86" t="str">
        <f>IF(D18="Yes",IF(B18="","", IF(ISNUMBER(VALUE(LEFT(B18,1)))=FALSE,
IF(OR(FOEPrgm=Lookups!$D$3, FOEPrgm=Lookups!$D$4,FOEPrgm=Lookups!$D$5 ),VLOOKUP(B18,Criteria!$D$4:$AD$400,25,FALSE),IF(FOEPrgm=Lookups!$D$6,VLOOKUP(B18,Criteria!$E$4:$AD$400,24,FALSE),IF(FOEPrgm=Lookups!$D$7,VLOOKUP(B18,Criteria!$F$4:$AD$400,23,FALSE),""))),   IF(OR(FOEPrgm=Lookups!$D$3, FOEPrgm=Lookups!$D$4,FOEPrgm=Lookups!$D$5 ),VLOOKUP(B18,Criteria!$A$4:$AD$400,28,FALSE),IF(FOEPrgm=Lookups!$D$6,VLOOKUP(B18,Criteria!$B$4:$AD$400,27,FALSE),IF(FOEPrgm=Lookups!$D$7,VLOOKUP(B18,Criteria!$C$4:$AD$400,26,FALSE),"")))   )  ),
IF(B18="","","N/A")    )</f>
        <v/>
      </c>
      <c r="G18" s="83" t="str">
        <f>IF(OR(B18="",C18=$I$2),"",IF(D18="No","N/A",IF( E18=$I$5,VLOOKUP(F18,Lookups!$A$153:$C$168,3,FALSE),"Enter on "&amp;E18&amp;" Supplemental Data Sheet")))</f>
        <v/>
      </c>
      <c r="H18" s="41" t="str">
        <f t="shared" si="1"/>
        <v>-</v>
      </c>
      <c r="I18" s="41" t="str">
        <f>IF(B18="","",IF(ISNUMBER(VALUE(LEFT(B18,1)))=FALSE,IF(OR(FOEPrgm=Lookups!$D$3,FOEPrgm=Lookups!$D$4,FOEPrgm=Lookups!$D$5),VLOOKUP(B18,Criteria!$D$4:$AA$400,24,FALSE),IF(FOEPrgm=Lookups!$D$6,VLOOKUP(B18,Criteria!$E$4:$AA$400,23,FALSE),IF(FOEPrgm=Lookups!$D$7,VLOOKUP(B18,Criteria!$F$4:$AA$400,22,FALSE),""))), IF(OR(FOEPrgm=Lookups!$D$3,FOEPrgm=Lookups!$D$4,FOEPrgm=Lookups!$D$5),VLOOKUP(B18,Criteria!$A$4:$AA$400,27,FALSE),IF(FOEPrgm=Lookups!$D$6,VLOOKUP(B18,Criteria!$B$4:$AA$400,26,FALSE),IF(FOEPrgm=Lookups!$D$7,VLOOKUP(B18,Criteria!$C$4:$AA$400,25,FALSE),""))) ))</f>
        <v/>
      </c>
    </row>
    <row r="19" spans="2:9" ht="27.95" customHeight="1">
      <c r="B19" s="109"/>
      <c r="C19" s="81" t="str">
        <f>IF(B19="","",    IF(ISNUMBER(VALUE(LEFT(B19,1)))=FALSE,  IFERROR(IF(OR(FOEPrgm=Lookups!$D$3, FOEPrgm=Lookups!$D$4,FOEPrgm=Lookups!$D$5),VLOOKUP(B19,Criteria!$D$4:$G$400,4,FALSE),IF(FOEPrgm=Lookups!$D$6,VLOOKUP(B19,Criteria!$E$4:$G$400,3,FALSE),IF(FOEPrgm=Lookups!$D$7,VLOOKUP(B19,Criteria!$F$4:$G$400,2,FALSE),""))),$I$2),    IFERROR(IF(OR(FOEPrgm=Lookups!$D$3, FOEPrgm=Lookups!$D$4,FOEPrgm=Lookups!$D$5),VLOOKUP(B19,Criteria!$A$4:$G$400,7,FALSE),IF(FOEPrgm=Lookups!$D$6,VLOOKUP(B19,Criteria!$B$4:$G$400,6,FALSE),IF(FOEPrgm=Lookups!$D$7,VLOOKUP(B19,Criteria!$C$4:$G$400,5,FALSE),""))),$I$2)     ))</f>
        <v/>
      </c>
      <c r="D19" s="82" t="str">
        <f t="shared" si="2"/>
        <v/>
      </c>
      <c r="E19" s="82" t="str">
        <f t="shared" si="0"/>
        <v/>
      </c>
      <c r="F19" s="86" t="str">
        <f>IF(D19="Yes",IF(B19="","", IF(ISNUMBER(VALUE(LEFT(B19,1)))=FALSE,
IF(OR(FOEPrgm=Lookups!$D$3, FOEPrgm=Lookups!$D$4,FOEPrgm=Lookups!$D$5 ),VLOOKUP(B19,Criteria!$D$4:$AD$400,25,FALSE),IF(FOEPrgm=Lookups!$D$6,VLOOKUP(B19,Criteria!$E$4:$AD$400,24,FALSE),IF(FOEPrgm=Lookups!$D$7,VLOOKUP(B19,Criteria!$F$4:$AD$400,23,FALSE),""))),   IF(OR(FOEPrgm=Lookups!$D$3, FOEPrgm=Lookups!$D$4,FOEPrgm=Lookups!$D$5 ),VLOOKUP(B19,Criteria!$A$4:$AD$400,28,FALSE),IF(FOEPrgm=Lookups!$D$6,VLOOKUP(B19,Criteria!$B$4:$AD$400,27,FALSE),IF(FOEPrgm=Lookups!$D$7,VLOOKUP(B19,Criteria!$C$4:$AD$400,26,FALSE),"")))   )  ),
IF(B19="","","N/A")    )</f>
        <v/>
      </c>
      <c r="G19" s="83" t="str">
        <f>IF(OR(B19="",C19=$I$2),"",IF(D19="No","N/A",IF( E19=$I$5,VLOOKUP(F19,Lookups!$A$153:$C$168,3,FALSE),"Enter on "&amp;E19&amp;" Supplemental Data Sheet")))</f>
        <v/>
      </c>
      <c r="H19" s="41" t="str">
        <f t="shared" si="1"/>
        <v>-</v>
      </c>
      <c r="I19" s="41" t="str">
        <f>IF(B19="","",IF(ISNUMBER(VALUE(LEFT(B19,1)))=FALSE,IF(OR(FOEPrgm=Lookups!$D$3,FOEPrgm=Lookups!$D$4,FOEPrgm=Lookups!$D$5),VLOOKUP(B19,Criteria!$D$4:$AA$400,24,FALSE),IF(FOEPrgm=Lookups!$D$6,VLOOKUP(B19,Criteria!$E$4:$AA$400,23,FALSE),IF(FOEPrgm=Lookups!$D$7,VLOOKUP(B19,Criteria!$F$4:$AA$400,22,FALSE),""))), IF(OR(FOEPrgm=Lookups!$D$3,FOEPrgm=Lookups!$D$4,FOEPrgm=Lookups!$D$5),VLOOKUP(B19,Criteria!$A$4:$AA$400,27,FALSE),IF(FOEPrgm=Lookups!$D$6,VLOOKUP(B19,Criteria!$B$4:$AA$400,26,FALSE),IF(FOEPrgm=Lookups!$D$7,VLOOKUP(B19,Criteria!$C$4:$AA$400,25,FALSE),""))) ))</f>
        <v/>
      </c>
    </row>
    <row r="20" spans="2:9" ht="27.95" customHeight="1">
      <c r="B20" s="109"/>
      <c r="C20" s="81" t="str">
        <f>IF(B20="","",    IF(ISNUMBER(VALUE(LEFT(B20,1)))=FALSE,  IFERROR(IF(OR(FOEPrgm=Lookups!$D$3, FOEPrgm=Lookups!$D$4,FOEPrgm=Lookups!$D$5),VLOOKUP(B20,Criteria!$D$4:$G$400,4,FALSE),IF(FOEPrgm=Lookups!$D$6,VLOOKUP(B20,Criteria!$E$4:$G$400,3,FALSE),IF(FOEPrgm=Lookups!$D$7,VLOOKUP(B20,Criteria!$F$4:$G$400,2,FALSE),""))),$I$2),    IFERROR(IF(OR(FOEPrgm=Lookups!$D$3, FOEPrgm=Lookups!$D$4,FOEPrgm=Lookups!$D$5),VLOOKUP(B20,Criteria!$A$4:$G$400,7,FALSE),IF(FOEPrgm=Lookups!$D$6,VLOOKUP(B20,Criteria!$B$4:$G$400,6,FALSE),IF(FOEPrgm=Lookups!$D$7,VLOOKUP(B20,Criteria!$C$4:$G$400,5,FALSE),""))),$I$2)     ))</f>
        <v/>
      </c>
      <c r="D20" s="82" t="str">
        <f t="shared" si="2"/>
        <v/>
      </c>
      <c r="E20" s="82" t="str">
        <f t="shared" si="0"/>
        <v/>
      </c>
      <c r="F20" s="86" t="str">
        <f>IF(D20="Yes",IF(B20="","", IF(ISNUMBER(VALUE(LEFT(B20,1)))=FALSE,
IF(OR(FOEPrgm=Lookups!$D$3, FOEPrgm=Lookups!$D$4,FOEPrgm=Lookups!$D$5 ),VLOOKUP(B20,Criteria!$D$4:$AD$400,25,FALSE),IF(FOEPrgm=Lookups!$D$6,VLOOKUP(B20,Criteria!$E$4:$AD$400,24,FALSE),IF(FOEPrgm=Lookups!$D$7,VLOOKUP(B20,Criteria!$F$4:$AD$400,23,FALSE),""))),   IF(OR(FOEPrgm=Lookups!$D$3, FOEPrgm=Lookups!$D$4,FOEPrgm=Lookups!$D$5 ),VLOOKUP(B20,Criteria!$A$4:$AD$400,28,FALSE),IF(FOEPrgm=Lookups!$D$6,VLOOKUP(B20,Criteria!$B$4:$AD$400,27,FALSE),IF(FOEPrgm=Lookups!$D$7,VLOOKUP(B20,Criteria!$C$4:$AD$400,26,FALSE),"")))   )  ),
IF(B20="","","N/A")    )</f>
        <v/>
      </c>
      <c r="G20" s="83" t="str">
        <f>IF(OR(B20="",C20=$I$2),"",IF(D20="No","N/A",IF( E20=$I$5,VLOOKUP(F20,Lookups!$A$153:$C$168,3,FALSE),"Enter on "&amp;E20&amp;" Supplemental Data Sheet")))</f>
        <v/>
      </c>
      <c r="H20" s="41" t="str">
        <f t="shared" si="1"/>
        <v>-</v>
      </c>
      <c r="I20" s="41" t="str">
        <f>IF(B20="","",IF(ISNUMBER(VALUE(LEFT(B20,1)))=FALSE,IF(OR(FOEPrgm=Lookups!$D$3,FOEPrgm=Lookups!$D$4,FOEPrgm=Lookups!$D$5),VLOOKUP(B20,Criteria!$D$4:$AA$400,24,FALSE),IF(FOEPrgm=Lookups!$D$6,VLOOKUP(B20,Criteria!$E$4:$AA$400,23,FALSE),IF(FOEPrgm=Lookups!$D$7,VLOOKUP(B20,Criteria!$F$4:$AA$400,22,FALSE),""))), IF(OR(FOEPrgm=Lookups!$D$3,FOEPrgm=Lookups!$D$4,FOEPrgm=Lookups!$D$5),VLOOKUP(B20,Criteria!$A$4:$AA$400,27,FALSE),IF(FOEPrgm=Lookups!$D$6,VLOOKUP(B20,Criteria!$B$4:$AA$400,26,FALSE),IF(FOEPrgm=Lookups!$D$7,VLOOKUP(B20,Criteria!$C$4:$AA$400,25,FALSE),""))) ))</f>
        <v/>
      </c>
    </row>
    <row r="21" spans="2:9" ht="27.95" customHeight="1">
      <c r="B21" s="109"/>
      <c r="C21" s="81" t="str">
        <f>IF(B21="","",    IF(ISNUMBER(VALUE(LEFT(B21,1)))=FALSE,  IFERROR(IF(OR(FOEPrgm=Lookups!$D$3, FOEPrgm=Lookups!$D$4,FOEPrgm=Lookups!$D$5),VLOOKUP(B21,Criteria!$D$4:$G$400,4,FALSE),IF(FOEPrgm=Lookups!$D$6,VLOOKUP(B21,Criteria!$E$4:$G$400,3,FALSE),IF(FOEPrgm=Lookups!$D$7,VLOOKUP(B21,Criteria!$F$4:$G$400,2,FALSE),""))),$I$2),    IFERROR(IF(OR(FOEPrgm=Lookups!$D$3, FOEPrgm=Lookups!$D$4,FOEPrgm=Lookups!$D$5),VLOOKUP(B21,Criteria!$A$4:$G$400,7,FALSE),IF(FOEPrgm=Lookups!$D$6,VLOOKUP(B21,Criteria!$B$4:$G$400,6,FALSE),IF(FOEPrgm=Lookups!$D$7,VLOOKUP(B21,Criteria!$C$4:$G$400,5,FALSE),""))),$I$2)     ))</f>
        <v/>
      </c>
      <c r="D21" s="82" t="str">
        <f t="shared" si="2"/>
        <v/>
      </c>
      <c r="E21" s="82" t="str">
        <f t="shared" si="0"/>
        <v/>
      </c>
      <c r="F21" s="86" t="str">
        <f>IF(D21="Yes",IF(B21="","", IF(ISNUMBER(VALUE(LEFT(B21,1)))=FALSE,
IF(OR(FOEPrgm=Lookups!$D$3, FOEPrgm=Lookups!$D$4,FOEPrgm=Lookups!$D$5 ),VLOOKUP(B21,Criteria!$D$4:$AD$400,25,FALSE),IF(FOEPrgm=Lookups!$D$6,VLOOKUP(B21,Criteria!$E$4:$AD$400,24,FALSE),IF(FOEPrgm=Lookups!$D$7,VLOOKUP(B21,Criteria!$F$4:$AD$400,23,FALSE),""))),   IF(OR(FOEPrgm=Lookups!$D$3, FOEPrgm=Lookups!$D$4,FOEPrgm=Lookups!$D$5 ),VLOOKUP(B21,Criteria!$A$4:$AD$400,28,FALSE),IF(FOEPrgm=Lookups!$D$6,VLOOKUP(B21,Criteria!$B$4:$AD$400,27,FALSE),IF(FOEPrgm=Lookups!$D$7,VLOOKUP(B21,Criteria!$C$4:$AD$400,26,FALSE),"")))   )  ),
IF(B21="","","N/A")    )</f>
        <v/>
      </c>
      <c r="G21" s="83" t="str">
        <f>IF(OR(B21="",C21=$I$2),"",IF(D21="No","N/A",IF( E21=$I$5,VLOOKUP(F21,Lookups!$A$153:$C$168,3,FALSE),"Enter on "&amp;E21&amp;" Supplemental Data Sheet")))</f>
        <v/>
      </c>
      <c r="H21" s="41" t="str">
        <f t="shared" si="1"/>
        <v>-</v>
      </c>
      <c r="I21" s="41" t="str">
        <f>IF(B21="","",IF(ISNUMBER(VALUE(LEFT(B21,1)))=FALSE,IF(OR(FOEPrgm=Lookups!$D$3,FOEPrgm=Lookups!$D$4,FOEPrgm=Lookups!$D$5),VLOOKUP(B21,Criteria!$D$4:$AA$400,24,FALSE),IF(FOEPrgm=Lookups!$D$6,VLOOKUP(B21,Criteria!$E$4:$AA$400,23,FALSE),IF(FOEPrgm=Lookups!$D$7,VLOOKUP(B21,Criteria!$F$4:$AA$400,22,FALSE),""))), IF(OR(FOEPrgm=Lookups!$D$3,FOEPrgm=Lookups!$D$4,FOEPrgm=Lookups!$D$5),VLOOKUP(B21,Criteria!$A$4:$AA$400,27,FALSE),IF(FOEPrgm=Lookups!$D$6,VLOOKUP(B21,Criteria!$B$4:$AA$400,26,FALSE),IF(FOEPrgm=Lookups!$D$7,VLOOKUP(B21,Criteria!$C$4:$AA$400,25,FALSE),""))) ))</f>
        <v/>
      </c>
    </row>
    <row r="22" spans="2:9" ht="27.95" customHeight="1">
      <c r="B22" s="109"/>
      <c r="C22" s="81" t="str">
        <f>IF(B22="","",    IF(ISNUMBER(VALUE(LEFT(B22,1)))=FALSE,  IFERROR(IF(OR(FOEPrgm=Lookups!$D$3, FOEPrgm=Lookups!$D$4,FOEPrgm=Lookups!$D$5),VLOOKUP(B22,Criteria!$D$4:$G$400,4,FALSE),IF(FOEPrgm=Lookups!$D$6,VLOOKUP(B22,Criteria!$E$4:$G$400,3,FALSE),IF(FOEPrgm=Lookups!$D$7,VLOOKUP(B22,Criteria!$F$4:$G$400,2,FALSE),""))),$I$2),    IFERROR(IF(OR(FOEPrgm=Lookups!$D$3, FOEPrgm=Lookups!$D$4,FOEPrgm=Lookups!$D$5),VLOOKUP(B22,Criteria!$A$4:$G$400,7,FALSE),IF(FOEPrgm=Lookups!$D$6,VLOOKUP(B22,Criteria!$B$4:$G$400,6,FALSE),IF(FOEPrgm=Lookups!$D$7,VLOOKUP(B22,Criteria!$C$4:$G$400,5,FALSE),""))),$I$2)     ))</f>
        <v/>
      </c>
      <c r="D22" s="82" t="str">
        <f t="shared" si="2"/>
        <v/>
      </c>
      <c r="E22" s="82" t="str">
        <f t="shared" si="0"/>
        <v/>
      </c>
      <c r="F22" s="86" t="str">
        <f>IF(D22="Yes",IF(B22="","", IF(ISNUMBER(VALUE(LEFT(B22,1)))=FALSE,
IF(OR(FOEPrgm=Lookups!$D$3, FOEPrgm=Lookups!$D$4,FOEPrgm=Lookups!$D$5 ),VLOOKUP(B22,Criteria!$D$4:$AD$400,25,FALSE),IF(FOEPrgm=Lookups!$D$6,VLOOKUP(B22,Criteria!$E$4:$AD$400,24,FALSE),IF(FOEPrgm=Lookups!$D$7,VLOOKUP(B22,Criteria!$F$4:$AD$400,23,FALSE),""))),   IF(OR(FOEPrgm=Lookups!$D$3, FOEPrgm=Lookups!$D$4,FOEPrgm=Lookups!$D$5 ),VLOOKUP(B22,Criteria!$A$4:$AD$400,28,FALSE),IF(FOEPrgm=Lookups!$D$6,VLOOKUP(B22,Criteria!$B$4:$AD$400,27,FALSE),IF(FOEPrgm=Lookups!$D$7,VLOOKUP(B22,Criteria!$C$4:$AD$400,26,FALSE),"")))   )  ),
IF(B22="","","N/A")    )</f>
        <v/>
      </c>
      <c r="G22" s="83" t="str">
        <f>IF(OR(B22="",C22=$I$2),"",IF(D22="No","N/A",IF( E22=$I$5,VLOOKUP(F22,Lookups!$A$153:$C$168,3,FALSE),"Enter on "&amp;E22&amp;" Supplemental Data Sheet")))</f>
        <v/>
      </c>
      <c r="H22" s="41" t="str">
        <f t="shared" si="1"/>
        <v>-</v>
      </c>
      <c r="I22" s="41" t="str">
        <f>IF(B22="","",IF(ISNUMBER(VALUE(LEFT(B22,1)))=FALSE,IF(OR(FOEPrgm=Lookups!$D$3,FOEPrgm=Lookups!$D$4,FOEPrgm=Lookups!$D$5),VLOOKUP(B22,Criteria!$D$4:$AA$400,24,FALSE),IF(FOEPrgm=Lookups!$D$6,VLOOKUP(B22,Criteria!$E$4:$AA$400,23,FALSE),IF(FOEPrgm=Lookups!$D$7,VLOOKUP(B22,Criteria!$F$4:$AA$400,22,FALSE),""))), IF(OR(FOEPrgm=Lookups!$D$3,FOEPrgm=Lookups!$D$4,FOEPrgm=Lookups!$D$5),VLOOKUP(B22,Criteria!$A$4:$AA$400,27,FALSE),IF(FOEPrgm=Lookups!$D$6,VLOOKUP(B22,Criteria!$B$4:$AA$400,26,FALSE),IF(FOEPrgm=Lookups!$D$7,VLOOKUP(B22,Criteria!$C$4:$AA$400,25,FALSE),""))) ))</f>
        <v/>
      </c>
    </row>
    <row r="23" spans="2:9" ht="27.95" customHeight="1">
      <c r="B23" s="109"/>
      <c r="C23" s="81" t="str">
        <f>IF(B23="","",    IF(ISNUMBER(VALUE(LEFT(B23,1)))=FALSE,  IFERROR(IF(OR(FOEPrgm=Lookups!$D$3, FOEPrgm=Lookups!$D$4,FOEPrgm=Lookups!$D$5),VLOOKUP(B23,Criteria!$D$4:$G$400,4,FALSE),IF(FOEPrgm=Lookups!$D$6,VLOOKUP(B23,Criteria!$E$4:$G$400,3,FALSE),IF(FOEPrgm=Lookups!$D$7,VLOOKUP(B23,Criteria!$F$4:$G$400,2,FALSE),""))),$I$2),    IFERROR(IF(OR(FOEPrgm=Lookups!$D$3, FOEPrgm=Lookups!$D$4,FOEPrgm=Lookups!$D$5),VLOOKUP(B23,Criteria!$A$4:$G$400,7,FALSE),IF(FOEPrgm=Lookups!$D$6,VLOOKUP(B23,Criteria!$B$4:$G$400,6,FALSE),IF(FOEPrgm=Lookups!$D$7,VLOOKUP(B23,Criteria!$C$4:$G$400,5,FALSE),""))),$I$2)     ))</f>
        <v/>
      </c>
      <c r="D23" s="82" t="str">
        <f t="shared" si="2"/>
        <v/>
      </c>
      <c r="E23" s="82" t="str">
        <f t="shared" si="0"/>
        <v/>
      </c>
      <c r="F23" s="86" t="str">
        <f>IF(D23="Yes",IF(B23="","", IF(ISNUMBER(VALUE(LEFT(B23,1)))=FALSE,
IF(OR(FOEPrgm=Lookups!$D$3, FOEPrgm=Lookups!$D$4,FOEPrgm=Lookups!$D$5 ),VLOOKUP(B23,Criteria!$D$4:$AD$400,25,FALSE),IF(FOEPrgm=Lookups!$D$6,VLOOKUP(B23,Criteria!$E$4:$AD$400,24,FALSE),IF(FOEPrgm=Lookups!$D$7,VLOOKUP(B23,Criteria!$F$4:$AD$400,23,FALSE),""))),   IF(OR(FOEPrgm=Lookups!$D$3, FOEPrgm=Lookups!$D$4,FOEPrgm=Lookups!$D$5 ),VLOOKUP(B23,Criteria!$A$4:$AD$400,28,FALSE),IF(FOEPrgm=Lookups!$D$6,VLOOKUP(B23,Criteria!$B$4:$AD$400,27,FALSE),IF(FOEPrgm=Lookups!$D$7,VLOOKUP(B23,Criteria!$C$4:$AD$400,26,FALSE),"")))   )  ),
IF(B23="","","N/A")    )</f>
        <v/>
      </c>
      <c r="G23" s="83" t="str">
        <f>IF(OR(B23="",C23=$I$2),"",IF(D23="No","N/A",IF( E23=$I$5,VLOOKUP(F23,Lookups!$A$153:$C$168,3,FALSE),"Enter on "&amp;E23&amp;" Supplemental Data Sheet")))</f>
        <v/>
      </c>
      <c r="H23" s="41" t="str">
        <f t="shared" si="1"/>
        <v>-</v>
      </c>
      <c r="I23" s="41" t="str">
        <f>IF(B23="","",IF(ISNUMBER(VALUE(LEFT(B23,1)))=FALSE,IF(OR(FOEPrgm=Lookups!$D$3,FOEPrgm=Lookups!$D$4,FOEPrgm=Lookups!$D$5),VLOOKUP(B23,Criteria!$D$4:$AA$400,24,FALSE),IF(FOEPrgm=Lookups!$D$6,VLOOKUP(B23,Criteria!$E$4:$AA$400,23,FALSE),IF(FOEPrgm=Lookups!$D$7,VLOOKUP(B23,Criteria!$F$4:$AA$400,22,FALSE),""))), IF(OR(FOEPrgm=Lookups!$D$3,FOEPrgm=Lookups!$D$4,FOEPrgm=Lookups!$D$5),VLOOKUP(B23,Criteria!$A$4:$AA$400,27,FALSE),IF(FOEPrgm=Lookups!$D$6,VLOOKUP(B23,Criteria!$B$4:$AA$400,26,FALSE),IF(FOEPrgm=Lookups!$D$7,VLOOKUP(B23,Criteria!$C$4:$AA$400,25,FALSE),""))) ))</f>
        <v/>
      </c>
    </row>
    <row r="24" spans="2:9" ht="27.95" customHeight="1">
      <c r="B24" s="109"/>
      <c r="C24" s="81" t="str">
        <f>IF(B24="","",    IF(ISNUMBER(VALUE(LEFT(B24,1)))=FALSE,  IFERROR(IF(OR(FOEPrgm=Lookups!$D$3, FOEPrgm=Lookups!$D$4,FOEPrgm=Lookups!$D$5),VLOOKUP(B24,Criteria!$D$4:$G$400,4,FALSE),IF(FOEPrgm=Lookups!$D$6,VLOOKUP(B24,Criteria!$E$4:$G$400,3,FALSE),IF(FOEPrgm=Lookups!$D$7,VLOOKUP(B24,Criteria!$F$4:$G$400,2,FALSE),""))),$I$2),    IFERROR(IF(OR(FOEPrgm=Lookups!$D$3, FOEPrgm=Lookups!$D$4,FOEPrgm=Lookups!$D$5),VLOOKUP(B24,Criteria!$A$4:$G$400,7,FALSE),IF(FOEPrgm=Lookups!$D$6,VLOOKUP(B24,Criteria!$B$4:$G$400,6,FALSE),IF(FOEPrgm=Lookups!$D$7,VLOOKUP(B24,Criteria!$C$4:$G$400,5,FALSE),""))),$I$2)     ))</f>
        <v/>
      </c>
      <c r="D24" s="82" t="str">
        <f t="shared" si="2"/>
        <v/>
      </c>
      <c r="E24" s="82" t="str">
        <f t="shared" si="0"/>
        <v/>
      </c>
      <c r="F24" s="86" t="str">
        <f>IF(D24="Yes",IF(B24="","", IF(ISNUMBER(VALUE(LEFT(B24,1)))=FALSE,
IF(OR(FOEPrgm=Lookups!$D$3, FOEPrgm=Lookups!$D$4,FOEPrgm=Lookups!$D$5 ),VLOOKUP(B24,Criteria!$D$4:$AD$400,25,FALSE),IF(FOEPrgm=Lookups!$D$6,VLOOKUP(B24,Criteria!$E$4:$AD$400,24,FALSE),IF(FOEPrgm=Lookups!$D$7,VLOOKUP(B24,Criteria!$F$4:$AD$400,23,FALSE),""))),   IF(OR(FOEPrgm=Lookups!$D$3, FOEPrgm=Lookups!$D$4,FOEPrgm=Lookups!$D$5 ),VLOOKUP(B24,Criteria!$A$4:$AD$400,28,FALSE),IF(FOEPrgm=Lookups!$D$6,VLOOKUP(B24,Criteria!$B$4:$AD$400,27,FALSE),IF(FOEPrgm=Lookups!$D$7,VLOOKUP(B24,Criteria!$C$4:$AD$400,26,FALSE),"")))   )  ),
IF(B24="","","N/A")    )</f>
        <v/>
      </c>
      <c r="G24" s="83" t="str">
        <f>IF(OR(B24="",C24=$I$2),"",IF(D24="No","N/A",IF( E24=$I$5,VLOOKUP(F24,Lookups!$A$153:$C$168,3,FALSE),"Enter on "&amp;E24&amp;" Supplemental Data Sheet")))</f>
        <v/>
      </c>
      <c r="H24" s="41" t="str">
        <f t="shared" si="1"/>
        <v>-</v>
      </c>
      <c r="I24" s="41" t="str">
        <f>IF(B24="","",IF(ISNUMBER(VALUE(LEFT(B24,1)))=FALSE,IF(OR(FOEPrgm=Lookups!$D$3,FOEPrgm=Lookups!$D$4,FOEPrgm=Lookups!$D$5),VLOOKUP(B24,Criteria!$D$4:$AA$400,24,FALSE),IF(FOEPrgm=Lookups!$D$6,VLOOKUP(B24,Criteria!$E$4:$AA$400,23,FALSE),IF(FOEPrgm=Lookups!$D$7,VLOOKUP(B24,Criteria!$F$4:$AA$400,22,FALSE),""))), IF(OR(FOEPrgm=Lookups!$D$3,FOEPrgm=Lookups!$D$4,FOEPrgm=Lookups!$D$5),VLOOKUP(B24,Criteria!$A$4:$AA$400,27,FALSE),IF(FOEPrgm=Lookups!$D$6,VLOOKUP(B24,Criteria!$B$4:$AA$400,26,FALSE),IF(FOEPrgm=Lookups!$D$7,VLOOKUP(B24,Criteria!$C$4:$AA$400,25,FALSE),""))) ))</f>
        <v/>
      </c>
    </row>
    <row r="25" spans="2:9" ht="27.95" customHeight="1">
      <c r="B25" s="109"/>
      <c r="C25" s="81" t="str">
        <f>IF(B25="","",    IF(ISNUMBER(VALUE(LEFT(B25,1)))=FALSE,  IFERROR(IF(OR(FOEPrgm=Lookups!$D$3, FOEPrgm=Lookups!$D$4,FOEPrgm=Lookups!$D$5),VLOOKUP(B25,Criteria!$D$4:$G$400,4,FALSE),IF(FOEPrgm=Lookups!$D$6,VLOOKUP(B25,Criteria!$E$4:$G$400,3,FALSE),IF(FOEPrgm=Lookups!$D$7,VLOOKUP(B25,Criteria!$F$4:$G$400,2,FALSE),""))),$I$2),    IFERROR(IF(OR(FOEPrgm=Lookups!$D$3, FOEPrgm=Lookups!$D$4,FOEPrgm=Lookups!$D$5),VLOOKUP(B25,Criteria!$A$4:$G$400,7,FALSE),IF(FOEPrgm=Lookups!$D$6,VLOOKUP(B25,Criteria!$B$4:$G$400,6,FALSE),IF(FOEPrgm=Lookups!$D$7,VLOOKUP(B25,Criteria!$C$4:$G$400,5,FALSE),""))),$I$2)     ))</f>
        <v/>
      </c>
      <c r="D25" s="82" t="str">
        <f t="shared" si="2"/>
        <v/>
      </c>
      <c r="E25" s="82" t="str">
        <f t="shared" si="0"/>
        <v/>
      </c>
      <c r="F25" s="86" t="str">
        <f>IF(D25="Yes",IF(B25="","", IF(ISNUMBER(VALUE(LEFT(B25,1)))=FALSE,
IF(OR(FOEPrgm=Lookups!$D$3, FOEPrgm=Lookups!$D$4,FOEPrgm=Lookups!$D$5 ),VLOOKUP(B25,Criteria!$D$4:$AD$400,25,FALSE),IF(FOEPrgm=Lookups!$D$6,VLOOKUP(B25,Criteria!$E$4:$AD$400,24,FALSE),IF(FOEPrgm=Lookups!$D$7,VLOOKUP(B25,Criteria!$F$4:$AD$400,23,FALSE),""))),   IF(OR(FOEPrgm=Lookups!$D$3, FOEPrgm=Lookups!$D$4,FOEPrgm=Lookups!$D$5 ),VLOOKUP(B25,Criteria!$A$4:$AD$400,28,FALSE),IF(FOEPrgm=Lookups!$D$6,VLOOKUP(B25,Criteria!$B$4:$AD$400,27,FALSE),IF(FOEPrgm=Lookups!$D$7,VLOOKUP(B25,Criteria!$C$4:$AD$400,26,FALSE),"")))   )  ),
IF(B25="","","N/A")    )</f>
        <v/>
      </c>
      <c r="G25" s="83" t="str">
        <f>IF(OR(B25="",C25=$I$2),"",IF(D25="No","N/A",IF( E25=$I$5,VLOOKUP(F25,Lookups!$A$153:$C$168,3,FALSE),"Enter on "&amp;E25&amp;" Supplemental Data Sheet")))</f>
        <v/>
      </c>
      <c r="H25" s="41" t="str">
        <f t="shared" si="1"/>
        <v>-</v>
      </c>
      <c r="I25" s="41" t="str">
        <f>IF(B25="","",IF(ISNUMBER(VALUE(LEFT(B25,1)))=FALSE,IF(OR(FOEPrgm=Lookups!$D$3,FOEPrgm=Lookups!$D$4,FOEPrgm=Lookups!$D$5),VLOOKUP(B25,Criteria!$D$4:$AA$400,24,FALSE),IF(FOEPrgm=Lookups!$D$6,VLOOKUP(B25,Criteria!$E$4:$AA$400,23,FALSE),IF(FOEPrgm=Lookups!$D$7,VLOOKUP(B25,Criteria!$F$4:$AA$400,22,FALSE),""))), IF(OR(FOEPrgm=Lookups!$D$3,FOEPrgm=Lookups!$D$4,FOEPrgm=Lookups!$D$5),VLOOKUP(B25,Criteria!$A$4:$AA$400,27,FALSE),IF(FOEPrgm=Lookups!$D$6,VLOOKUP(B25,Criteria!$B$4:$AA$400,26,FALSE),IF(FOEPrgm=Lookups!$D$7,VLOOKUP(B25,Criteria!$C$4:$AA$400,25,FALSE),""))) ))</f>
        <v/>
      </c>
    </row>
    <row r="26" spans="2:9" ht="27.95" customHeight="1">
      <c r="B26" s="109"/>
      <c r="C26" s="81" t="str">
        <f>IF(B26="","",    IF(ISNUMBER(VALUE(LEFT(B26,1)))=FALSE,  IFERROR(IF(OR(FOEPrgm=Lookups!$D$3, FOEPrgm=Lookups!$D$4,FOEPrgm=Lookups!$D$5),VLOOKUP(B26,Criteria!$D$4:$G$400,4,FALSE),IF(FOEPrgm=Lookups!$D$6,VLOOKUP(B26,Criteria!$E$4:$G$400,3,FALSE),IF(FOEPrgm=Lookups!$D$7,VLOOKUP(B26,Criteria!$F$4:$G$400,2,FALSE),""))),$I$2),    IFERROR(IF(OR(FOEPrgm=Lookups!$D$3, FOEPrgm=Lookups!$D$4,FOEPrgm=Lookups!$D$5),VLOOKUP(B26,Criteria!$A$4:$G$400,7,FALSE),IF(FOEPrgm=Lookups!$D$6,VLOOKUP(B26,Criteria!$B$4:$G$400,6,FALSE),IF(FOEPrgm=Lookups!$D$7,VLOOKUP(B26,Criteria!$C$4:$G$400,5,FALSE),""))),$I$2)     ))</f>
        <v/>
      </c>
      <c r="D26" s="82" t="str">
        <f t="shared" si="2"/>
        <v/>
      </c>
      <c r="E26" s="82" t="str">
        <f t="shared" si="0"/>
        <v/>
      </c>
      <c r="F26" s="86" t="str">
        <f>IF(D26="Yes",IF(B26="","", IF(ISNUMBER(VALUE(LEFT(B26,1)))=FALSE,
IF(OR(FOEPrgm=Lookups!$D$3, FOEPrgm=Lookups!$D$4,FOEPrgm=Lookups!$D$5 ),VLOOKUP(B26,Criteria!$D$4:$AD$400,25,FALSE),IF(FOEPrgm=Lookups!$D$6,VLOOKUP(B26,Criteria!$E$4:$AD$400,24,FALSE),IF(FOEPrgm=Lookups!$D$7,VLOOKUP(B26,Criteria!$F$4:$AD$400,23,FALSE),""))),   IF(OR(FOEPrgm=Lookups!$D$3, FOEPrgm=Lookups!$D$4,FOEPrgm=Lookups!$D$5 ),VLOOKUP(B26,Criteria!$A$4:$AD$400,28,FALSE),IF(FOEPrgm=Lookups!$D$6,VLOOKUP(B26,Criteria!$B$4:$AD$400,27,FALSE),IF(FOEPrgm=Lookups!$D$7,VLOOKUP(B26,Criteria!$C$4:$AD$400,26,FALSE),"")))   )  ),
IF(B26="","","N/A")    )</f>
        <v/>
      </c>
      <c r="G26" s="83" t="str">
        <f>IF(OR(B26="",C26=$I$2),"",IF(D26="No","N/A",IF( E26=$I$5,VLOOKUP(F26,Lookups!$A$153:$C$168,3,FALSE),"Enter on "&amp;E26&amp;" Supplemental Data Sheet")))</f>
        <v/>
      </c>
      <c r="H26" s="41" t="str">
        <f t="shared" si="1"/>
        <v>-</v>
      </c>
      <c r="I26" s="41" t="str">
        <f>IF(B26="","",IF(ISNUMBER(VALUE(LEFT(B26,1)))=FALSE,IF(OR(FOEPrgm=Lookups!$D$3,FOEPrgm=Lookups!$D$4,FOEPrgm=Lookups!$D$5),VLOOKUP(B26,Criteria!$D$4:$AA$400,24,FALSE),IF(FOEPrgm=Lookups!$D$6,VLOOKUP(B26,Criteria!$E$4:$AA$400,23,FALSE),IF(FOEPrgm=Lookups!$D$7,VLOOKUP(B26,Criteria!$F$4:$AA$400,22,FALSE),""))), IF(OR(FOEPrgm=Lookups!$D$3,FOEPrgm=Lookups!$D$4,FOEPrgm=Lookups!$D$5),VLOOKUP(B26,Criteria!$A$4:$AA$400,27,FALSE),IF(FOEPrgm=Lookups!$D$6,VLOOKUP(B26,Criteria!$B$4:$AA$400,26,FALSE),IF(FOEPrgm=Lookups!$D$7,VLOOKUP(B26,Criteria!$C$4:$AA$400,25,FALSE),""))) ))</f>
        <v/>
      </c>
    </row>
    <row r="27" spans="2:9" ht="27.95" customHeight="1">
      <c r="B27" s="109"/>
      <c r="C27" s="81" t="str">
        <f>IF(B27="","",    IF(ISNUMBER(VALUE(LEFT(B27,1)))=FALSE,  IFERROR(IF(OR(FOEPrgm=Lookups!$D$3, FOEPrgm=Lookups!$D$4,FOEPrgm=Lookups!$D$5),VLOOKUP(B27,Criteria!$D$4:$G$400,4,FALSE),IF(FOEPrgm=Lookups!$D$6,VLOOKUP(B27,Criteria!$E$4:$G$400,3,FALSE),IF(FOEPrgm=Lookups!$D$7,VLOOKUP(B27,Criteria!$F$4:$G$400,2,FALSE),""))),$I$2),    IFERROR(IF(OR(FOEPrgm=Lookups!$D$3, FOEPrgm=Lookups!$D$4,FOEPrgm=Lookups!$D$5),VLOOKUP(B27,Criteria!$A$4:$G$400,7,FALSE),IF(FOEPrgm=Lookups!$D$6,VLOOKUP(B27,Criteria!$B$4:$G$400,6,FALSE),IF(FOEPrgm=Lookups!$D$7,VLOOKUP(B27,Criteria!$C$4:$G$400,5,FALSE),""))),$I$2)     ))</f>
        <v/>
      </c>
      <c r="D27" s="82" t="str">
        <f t="shared" si="2"/>
        <v/>
      </c>
      <c r="E27" s="82" t="str">
        <f t="shared" si="0"/>
        <v/>
      </c>
      <c r="F27" s="86" t="str">
        <f>IF(D27="Yes",IF(B27="","", IF(ISNUMBER(VALUE(LEFT(B27,1)))=FALSE,
IF(OR(FOEPrgm=Lookups!$D$3, FOEPrgm=Lookups!$D$4,FOEPrgm=Lookups!$D$5 ),VLOOKUP(B27,Criteria!$D$4:$AD$400,25,FALSE),IF(FOEPrgm=Lookups!$D$6,VLOOKUP(B27,Criteria!$E$4:$AD$400,24,FALSE),IF(FOEPrgm=Lookups!$D$7,VLOOKUP(B27,Criteria!$F$4:$AD$400,23,FALSE),""))),   IF(OR(FOEPrgm=Lookups!$D$3, FOEPrgm=Lookups!$D$4,FOEPrgm=Lookups!$D$5 ),VLOOKUP(B27,Criteria!$A$4:$AD$400,28,FALSE),IF(FOEPrgm=Lookups!$D$6,VLOOKUP(B27,Criteria!$B$4:$AD$400,27,FALSE),IF(FOEPrgm=Lookups!$D$7,VLOOKUP(B27,Criteria!$C$4:$AD$400,26,FALSE),"")))   )  ),
IF(B27="","","N/A")    )</f>
        <v/>
      </c>
      <c r="G27" s="83" t="str">
        <f>IF(OR(B27="",C27=$I$2),"",IF(D27="No","N/A",IF( E27=$I$5,VLOOKUP(F27,Lookups!$A$153:$C$168,3,FALSE),"Enter on "&amp;E27&amp;" Supplemental Data Sheet")))</f>
        <v/>
      </c>
      <c r="H27" s="41" t="str">
        <f t="shared" si="1"/>
        <v>-</v>
      </c>
      <c r="I27" s="41" t="str">
        <f>IF(B27="","",IF(ISNUMBER(VALUE(LEFT(B27,1)))=FALSE,IF(OR(FOEPrgm=Lookups!$D$3,FOEPrgm=Lookups!$D$4,FOEPrgm=Lookups!$D$5),VLOOKUP(B27,Criteria!$D$4:$AA$400,24,FALSE),IF(FOEPrgm=Lookups!$D$6,VLOOKUP(B27,Criteria!$E$4:$AA$400,23,FALSE),IF(FOEPrgm=Lookups!$D$7,VLOOKUP(B27,Criteria!$F$4:$AA$400,22,FALSE),""))), IF(OR(FOEPrgm=Lookups!$D$3,FOEPrgm=Lookups!$D$4,FOEPrgm=Lookups!$D$5),VLOOKUP(B27,Criteria!$A$4:$AA$400,27,FALSE),IF(FOEPrgm=Lookups!$D$6,VLOOKUP(B27,Criteria!$B$4:$AA$400,26,FALSE),IF(FOEPrgm=Lookups!$D$7,VLOOKUP(B27,Criteria!$C$4:$AA$400,25,FALSE),""))) ))</f>
        <v/>
      </c>
    </row>
    <row r="28" spans="2:9" ht="27.95" customHeight="1">
      <c r="B28" s="109"/>
      <c r="C28" s="81" t="str">
        <f>IF(B28="","",    IF(ISNUMBER(VALUE(LEFT(B28,1)))=FALSE,  IFERROR(IF(OR(FOEPrgm=Lookups!$D$3, FOEPrgm=Lookups!$D$4,FOEPrgm=Lookups!$D$5),VLOOKUP(B28,Criteria!$D$4:$G$400,4,FALSE),IF(FOEPrgm=Lookups!$D$6,VLOOKUP(B28,Criteria!$E$4:$G$400,3,FALSE),IF(FOEPrgm=Lookups!$D$7,VLOOKUP(B28,Criteria!$F$4:$G$400,2,FALSE),""))),$I$2),    IFERROR(IF(OR(FOEPrgm=Lookups!$D$3, FOEPrgm=Lookups!$D$4,FOEPrgm=Lookups!$D$5),VLOOKUP(B28,Criteria!$A$4:$G$400,7,FALSE),IF(FOEPrgm=Lookups!$D$6,VLOOKUP(B28,Criteria!$B$4:$G$400,6,FALSE),IF(FOEPrgm=Lookups!$D$7,VLOOKUP(B28,Criteria!$C$4:$G$400,5,FALSE),""))),$I$2)     ))</f>
        <v/>
      </c>
      <c r="D28" s="82" t="str">
        <f t="shared" si="2"/>
        <v/>
      </c>
      <c r="E28" s="82" t="str">
        <f t="shared" si="0"/>
        <v/>
      </c>
      <c r="F28" s="86" t="str">
        <f>IF(D28="Yes",IF(B28="","", IF(ISNUMBER(VALUE(LEFT(B28,1)))=FALSE,
IF(OR(FOEPrgm=Lookups!$D$3, FOEPrgm=Lookups!$D$4,FOEPrgm=Lookups!$D$5 ),VLOOKUP(B28,Criteria!$D$4:$AD$400,25,FALSE),IF(FOEPrgm=Lookups!$D$6,VLOOKUP(B28,Criteria!$E$4:$AD$400,24,FALSE),IF(FOEPrgm=Lookups!$D$7,VLOOKUP(B28,Criteria!$F$4:$AD$400,23,FALSE),""))),   IF(OR(FOEPrgm=Lookups!$D$3, FOEPrgm=Lookups!$D$4,FOEPrgm=Lookups!$D$5 ),VLOOKUP(B28,Criteria!$A$4:$AD$400,28,FALSE),IF(FOEPrgm=Lookups!$D$6,VLOOKUP(B28,Criteria!$B$4:$AD$400,27,FALSE),IF(FOEPrgm=Lookups!$D$7,VLOOKUP(B28,Criteria!$C$4:$AD$400,26,FALSE),"")))   )  ),
IF(B28="","","N/A")    )</f>
        <v/>
      </c>
      <c r="G28" s="83" t="str">
        <f>IF(OR(B28="",C28=$I$2),"",IF(D28="No","N/A",IF( E28=$I$5,VLOOKUP(F28,Lookups!$A$153:$C$168,3,FALSE),"Enter on "&amp;E28&amp;" Supplemental Data Sheet")))</f>
        <v/>
      </c>
      <c r="H28" s="41" t="str">
        <f t="shared" si="1"/>
        <v>-</v>
      </c>
      <c r="I28" s="41" t="str">
        <f>IF(B28="","",IF(ISNUMBER(VALUE(LEFT(B28,1)))=FALSE,IF(OR(FOEPrgm=Lookups!$D$3,FOEPrgm=Lookups!$D$4,FOEPrgm=Lookups!$D$5),VLOOKUP(B28,Criteria!$D$4:$AA$400,24,FALSE),IF(FOEPrgm=Lookups!$D$6,VLOOKUP(B28,Criteria!$E$4:$AA$400,23,FALSE),IF(FOEPrgm=Lookups!$D$7,VLOOKUP(B28,Criteria!$F$4:$AA$400,22,FALSE),""))), IF(OR(FOEPrgm=Lookups!$D$3,FOEPrgm=Lookups!$D$4,FOEPrgm=Lookups!$D$5),VLOOKUP(B28,Criteria!$A$4:$AA$400,27,FALSE),IF(FOEPrgm=Lookups!$D$6,VLOOKUP(B28,Criteria!$B$4:$AA$400,26,FALSE),IF(FOEPrgm=Lookups!$D$7,VLOOKUP(B28,Criteria!$C$4:$AA$400,25,FALSE),""))) ))</f>
        <v/>
      </c>
    </row>
    <row r="29" spans="2:9" ht="27.95" customHeight="1" thickBot="1">
      <c r="B29" s="110"/>
      <c r="C29" s="84" t="str">
        <f>IF(B29="","",    IF(ISNUMBER(VALUE(LEFT(B29,1)))=FALSE,  IFERROR(IF(OR(FOEPrgm=Lookups!$D$3, FOEPrgm=Lookups!$D$4,FOEPrgm=Lookups!$D$5),VLOOKUP(B29,Criteria!$D$4:$G$400,4,FALSE),IF(FOEPrgm=Lookups!$D$6,VLOOKUP(B29,Criteria!$E$4:$G$400,3,FALSE),IF(FOEPrgm=Lookups!$D$7,VLOOKUP(B29,Criteria!$F$4:$G$400,2,FALSE),""))),$I$2),    IFERROR(IF(OR(FOEPrgm=Lookups!$D$3, FOEPrgm=Lookups!$D$4,FOEPrgm=Lookups!$D$5),VLOOKUP(B29,Criteria!$A$4:$G$400,7,FALSE),IF(FOEPrgm=Lookups!$D$6,VLOOKUP(B29,Criteria!$B$4:$G$400,6,FALSE),IF(FOEPrgm=Lookups!$D$7,VLOOKUP(B29,Criteria!$C$4:$G$400,5,FALSE),""))),$I$2)     ))</f>
        <v/>
      </c>
      <c r="D29" s="84" t="str">
        <f t="shared" si="2"/>
        <v/>
      </c>
      <c r="E29" s="84" t="str">
        <f t="shared" si="0"/>
        <v/>
      </c>
      <c r="F29" s="84" t="str">
        <f>IF(D29="Yes",IF(B29="","", IF(ISNUMBER(VALUE(LEFT(B29,1)))=FALSE,
IF(OR(FOEPrgm=Lookups!$D$3, FOEPrgm=Lookups!$D$4,FOEPrgm=Lookups!$D$5 ),VLOOKUP(B29,Criteria!$D$4:$AD$400,25,FALSE),IF(FOEPrgm=Lookups!$D$6,VLOOKUP(B29,Criteria!$E$4:$AD$400,24,FALSE),IF(FOEPrgm=Lookups!$D$7,VLOOKUP(B29,Criteria!$F$4:$AD$400,23,FALSE),""))),   IF(OR(FOEPrgm=Lookups!$D$3, FOEPrgm=Lookups!$D$4,FOEPrgm=Lookups!$D$5 ),VLOOKUP(B29,Criteria!$A$4:$AD$400,28,FALSE),IF(FOEPrgm=Lookups!$D$6,VLOOKUP(B29,Criteria!$B$4:$AD$400,27,FALSE),IF(FOEPrgm=Lookups!$D$7,VLOOKUP(B29,Criteria!$C$4:$AD$400,26,FALSE),"")))   )  ),
IF(B29="","","N/A")    )</f>
        <v/>
      </c>
      <c r="G29" s="85" t="str">
        <f>IF(OR(B29="",C29=$I$2),"",IF(D29="No","N/A",IF( E29=$I$5,VLOOKUP(F29,Lookups!$A$153:$C$168,3,FALSE),"Enter on "&amp;E29&amp;" Supplemental Data Sheet")))</f>
        <v/>
      </c>
      <c r="H29" s="41" t="str">
        <f t="shared" si="1"/>
        <v>-</v>
      </c>
      <c r="I29" s="41" t="str">
        <f>IF(B29="","",IF(ISNUMBER(VALUE(LEFT(B29,1)))=FALSE,IF(OR(FOEPrgm=Lookups!$D$3,FOEPrgm=Lookups!$D$4,FOEPrgm=Lookups!$D$5),VLOOKUP(B29,Criteria!$D$4:$AA$400,24,FALSE),IF(FOEPrgm=Lookups!$D$6,VLOOKUP(B29,Criteria!$E$4:$AA$400,23,FALSE),IF(FOEPrgm=Lookups!$D$7,VLOOKUP(B29,Criteria!$F$4:$AA$400,22,FALSE),""))), IF(OR(FOEPrgm=Lookups!$D$3,FOEPrgm=Lookups!$D$4,FOEPrgm=Lookups!$D$5),VLOOKUP(B29,Criteria!$A$4:$AA$400,27,FALSE),IF(FOEPrgm=Lookups!$D$6,VLOOKUP(B29,Criteria!$B$4:$AA$400,26,FALSE),IF(FOEPrgm=Lookups!$D$7,VLOOKUP(B29,Criteria!$C$4:$AA$400,25,FALSE),""))) ))</f>
        <v/>
      </c>
    </row>
  </sheetData>
  <sheetProtection algorithmName="SHA-512" hashValue="N6GDGiyjSmHX/Ni04VQ7lZmlPXZaoG7wD/SYSpXGs7vTfZPxewHGozuhMLMRFxjuernjvs/FLmVBQU8RMBnEWQ==" saltValue="xyJmTgO5AJKdQBfjKdlhXQ==" spinCount="100000" sheet="1" formatCells="0" formatRows="0"/>
  <mergeCells count="3">
    <mergeCell ref="C8:C9"/>
    <mergeCell ref="B8:B9"/>
    <mergeCell ref="D8:G8"/>
  </mergeCells>
  <conditionalFormatting sqref="B10:B29">
    <cfRule type="expression" dxfId="11" priority="3">
      <formula>IF(B10="",TRUE,FALSE)</formula>
    </cfRule>
  </conditionalFormatting>
  <conditionalFormatting sqref="C6">
    <cfRule type="expression" dxfId="10" priority="2">
      <formula>IF(C6="",TRUE,FALSE)</formula>
    </cfRule>
  </conditionalFormatting>
  <pageMargins left="0.25" right="0.25" top="0.75" bottom="0.75" header="0.3" footer="0.3"/>
  <pageSetup scale="60"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F12CAB4-2FAF-4E7E-BD71-48CB1395B35E}">
          <x14:formula1>
            <xm:f>Lookups!$S$3:$S$7</xm:f>
          </x14:formula1>
          <xm:sqref>I5</xm:sqref>
        </x14:dataValidation>
        <x14:dataValidation type="list" allowBlank="1" showInputMessage="1" showErrorMessage="1" xr:uid="{C5BCF3AD-337B-47F2-B52A-B0DE7DCA7A5E}">
          <x14:formula1>
            <xm:f>Lookups!$C$3:$C$7</xm:f>
          </x14:formula1>
          <xm:sqref>C6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69BF3-5217-4E15-9B44-99FAC5CEC70F}">
  <sheetPr codeName="Sheet4"/>
  <dimension ref="A1:BG225"/>
  <sheetViews>
    <sheetView showGridLines="0" zoomScaleNormal="100" workbookViewId="0">
      <selection activeCell="AI59" sqref="AI59:AX60"/>
    </sheetView>
  </sheetViews>
  <sheetFormatPr defaultRowHeight="14.45"/>
  <cols>
    <col min="1" max="7" width="2.28515625" customWidth="1"/>
    <col min="8" max="8" width="4.28515625" customWidth="1"/>
    <col min="9" max="9" width="2.28515625" customWidth="1"/>
    <col min="10" max="12" width="2.42578125" customWidth="1"/>
    <col min="13" max="13" width="3.5703125" customWidth="1"/>
    <col min="14" max="14" width="2.42578125" customWidth="1"/>
    <col min="15" max="15" width="2.28515625" customWidth="1"/>
    <col min="16" max="16" width="3.85546875" customWidth="1"/>
    <col min="17" max="20" width="2.28515625" customWidth="1"/>
    <col min="21" max="21" width="3.5703125" customWidth="1"/>
    <col min="22" max="23" width="2.28515625" customWidth="1"/>
    <col min="24" max="24" width="4" customWidth="1"/>
    <col min="25" max="33" width="2.28515625" customWidth="1"/>
    <col min="34" max="37" width="2" customWidth="1"/>
    <col min="38" max="40" width="2.28515625" customWidth="1"/>
    <col min="41" max="41" width="3.5703125" customWidth="1"/>
    <col min="42" max="49" width="2.28515625" customWidth="1"/>
    <col min="50" max="50" width="4.5703125" customWidth="1"/>
    <col min="51" max="51" width="4.28515625" customWidth="1"/>
    <col min="52" max="52" width="3.28515625" customWidth="1"/>
    <col min="53" max="53" width="64" bestFit="1" customWidth="1"/>
    <col min="54" max="54" width="46.7109375" style="28" customWidth="1"/>
    <col min="55" max="55" width="32.7109375" style="29" customWidth="1"/>
    <col min="56" max="56" width="32.7109375" style="28" customWidth="1"/>
    <col min="57" max="57" width="25.7109375" style="29" customWidth="1"/>
    <col min="58" max="58" width="28.7109375" style="28" customWidth="1"/>
    <col min="59" max="59" width="25.7109375" style="29" customWidth="1"/>
  </cols>
  <sheetData>
    <row r="1" spans="1:59" ht="15" customHeight="1">
      <c r="A1" s="310" t="s">
        <v>36</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310"/>
      <c r="AK1" s="310"/>
      <c r="AL1" s="310"/>
      <c r="AM1" s="310"/>
      <c r="AN1" s="310"/>
      <c r="AO1" s="310"/>
      <c r="AP1" s="310"/>
      <c r="AQ1" s="310"/>
      <c r="AR1" s="310"/>
      <c r="AS1" s="310"/>
      <c r="AT1" s="310"/>
      <c r="AU1" s="310"/>
      <c r="AV1" s="310"/>
      <c r="AW1" s="310"/>
      <c r="AX1" s="310"/>
      <c r="BA1" s="66" t="s">
        <v>37</v>
      </c>
    </row>
    <row r="2" spans="1:59" ht="15" customHeight="1">
      <c r="A2" s="310"/>
      <c r="B2" s="310"/>
      <c r="C2" s="310"/>
      <c r="D2" s="310"/>
      <c r="E2" s="310"/>
      <c r="F2" s="310"/>
      <c r="G2" s="310"/>
      <c r="H2" s="310"/>
      <c r="I2" s="310"/>
      <c r="J2" s="310"/>
      <c r="K2" s="310"/>
      <c r="L2" s="310"/>
      <c r="M2" s="310"/>
      <c r="N2" s="310"/>
      <c r="O2" s="310"/>
      <c r="P2" s="310"/>
      <c r="Q2" s="310"/>
      <c r="R2" s="310"/>
      <c r="S2" s="310"/>
      <c r="T2" s="310"/>
      <c r="U2" s="310"/>
      <c r="V2" s="310"/>
      <c r="W2" s="310"/>
      <c r="X2" s="310"/>
      <c r="Y2" s="310"/>
      <c r="Z2" s="310"/>
      <c r="AA2" s="310"/>
      <c r="AB2" s="310"/>
      <c r="AC2" s="310"/>
      <c r="AD2" s="310"/>
      <c r="AE2" s="310"/>
      <c r="AF2" s="310"/>
      <c r="AG2" s="310"/>
      <c r="AH2" s="310"/>
      <c r="AI2" s="310"/>
      <c r="AJ2" s="310"/>
      <c r="AK2" s="310"/>
      <c r="AL2" s="310"/>
      <c r="AM2" s="310"/>
      <c r="AN2" s="310"/>
      <c r="AO2" s="310"/>
      <c r="AP2" s="310"/>
      <c r="AQ2" s="310"/>
      <c r="AR2" s="310"/>
      <c r="AS2" s="310"/>
      <c r="AT2" s="310"/>
      <c r="AU2" s="310"/>
      <c r="AV2" s="310"/>
      <c r="AW2" s="310"/>
      <c r="AX2" s="310"/>
      <c r="BA2" s="90" t="s">
        <v>38</v>
      </c>
    </row>
    <row r="3" spans="1:59" ht="15" customHeight="1">
      <c r="A3" s="311" t="s">
        <v>39</v>
      </c>
      <c r="B3" s="311"/>
      <c r="C3" s="311"/>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1"/>
      <c r="AG3" s="311"/>
      <c r="AH3" s="311"/>
      <c r="AI3" s="311"/>
      <c r="AJ3" s="311"/>
      <c r="AK3" s="311"/>
      <c r="AL3" s="311"/>
      <c r="AM3" s="311"/>
      <c r="AN3" s="311"/>
      <c r="AO3" s="311"/>
      <c r="AP3" s="311"/>
      <c r="AQ3" s="311"/>
      <c r="AR3" s="311"/>
      <c r="AS3" s="311"/>
      <c r="AT3" s="311"/>
      <c r="AU3" s="311"/>
      <c r="AV3" s="311"/>
      <c r="AW3" s="311"/>
      <c r="AX3" s="311"/>
      <c r="BA3" s="112" t="s">
        <v>40</v>
      </c>
    </row>
    <row r="4" spans="1:59" ht="15" customHeight="1" thickBot="1">
      <c r="A4" s="312"/>
      <c r="B4" s="312"/>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2"/>
      <c r="AM4" s="312"/>
      <c r="AN4" s="312"/>
      <c r="AO4" s="312"/>
      <c r="AP4" s="312"/>
      <c r="AQ4" s="312"/>
      <c r="AR4" s="312"/>
      <c r="AS4" s="312"/>
      <c r="AT4" s="312"/>
      <c r="AU4" s="312"/>
      <c r="AV4" s="312"/>
      <c r="AW4" s="312"/>
      <c r="AX4" s="312"/>
      <c r="BA4" s="91" t="s">
        <v>41</v>
      </c>
      <c r="BB4" s="40"/>
    </row>
    <row r="5" spans="1:59" s="1" customFormat="1">
      <c r="A5" s="368"/>
      <c r="B5" s="368"/>
      <c r="C5" s="368"/>
      <c r="D5" s="368"/>
      <c r="E5" s="368"/>
      <c r="F5" s="368"/>
      <c r="G5" s="368"/>
      <c r="H5" s="368"/>
      <c r="I5" s="368"/>
      <c r="J5" s="368"/>
      <c r="K5" s="368"/>
      <c r="L5" s="368"/>
      <c r="M5" s="368"/>
      <c r="N5" s="368"/>
      <c r="O5" s="368"/>
      <c r="P5" s="368"/>
      <c r="Q5" s="368"/>
      <c r="R5" s="368"/>
      <c r="S5" s="368"/>
      <c r="T5" s="368"/>
      <c r="U5" s="368"/>
      <c r="V5" s="368"/>
      <c r="W5" s="368"/>
      <c r="X5" s="368"/>
      <c r="Y5" s="368"/>
      <c r="Z5" s="368"/>
      <c r="AA5" s="368"/>
      <c r="AB5" s="368"/>
      <c r="AC5" s="368"/>
      <c r="AD5" s="368"/>
      <c r="AE5" s="368"/>
      <c r="AF5" s="368"/>
      <c r="AG5" s="368"/>
      <c r="AH5" s="368"/>
      <c r="AI5" s="368"/>
      <c r="AJ5" s="368"/>
      <c r="AK5" s="368"/>
      <c r="AL5" s="368"/>
      <c r="AM5" s="368"/>
      <c r="AN5" s="368"/>
      <c r="AO5" s="368"/>
      <c r="AP5" s="368"/>
      <c r="AQ5" s="368"/>
      <c r="AR5" s="368"/>
      <c r="AS5" s="368"/>
      <c r="AT5" s="368"/>
      <c r="AU5" s="368"/>
      <c r="AV5" s="368"/>
      <c r="AW5" s="368"/>
      <c r="AX5" s="368"/>
      <c r="BA5" s="91" t="s">
        <v>42</v>
      </c>
      <c r="BC5" s="31"/>
      <c r="BF5" s="28"/>
      <c r="BG5" s="29"/>
    </row>
    <row r="6" spans="1:59" ht="15.6">
      <c r="A6" s="369" t="s">
        <v>43</v>
      </c>
      <c r="B6" s="369"/>
      <c r="C6" s="369"/>
      <c r="D6" s="369"/>
      <c r="E6" s="369"/>
      <c r="F6" s="369"/>
      <c r="G6" s="369"/>
      <c r="H6" s="369"/>
      <c r="I6" s="369"/>
      <c r="J6" s="369"/>
      <c r="K6" s="369"/>
      <c r="L6" s="369"/>
      <c r="M6" s="369"/>
      <c r="N6" s="369"/>
      <c r="O6" s="369"/>
      <c r="P6" s="369"/>
      <c r="Q6" s="369"/>
      <c r="R6" s="369"/>
      <c r="S6" s="369"/>
      <c r="T6" s="369"/>
      <c r="U6" s="369"/>
      <c r="V6" s="369"/>
      <c r="W6" s="369"/>
      <c r="X6" s="369"/>
      <c r="Y6" s="369"/>
      <c r="Z6" s="369"/>
      <c r="AA6" s="369"/>
      <c r="AB6" s="71"/>
      <c r="AC6" s="369" t="s">
        <v>44</v>
      </c>
      <c r="AD6" s="369"/>
      <c r="AE6" s="369"/>
      <c r="AF6" s="369"/>
      <c r="AG6" s="369"/>
      <c r="AH6" s="369"/>
      <c r="AI6" s="369"/>
      <c r="AJ6" s="369"/>
      <c r="AK6" s="369"/>
      <c r="AL6" s="369"/>
      <c r="AM6" s="369"/>
      <c r="AN6" s="369"/>
      <c r="AO6" s="369"/>
      <c r="AP6" s="369"/>
      <c r="AQ6" s="369"/>
      <c r="AR6" s="369"/>
      <c r="AS6" s="369"/>
      <c r="AT6" s="369"/>
      <c r="AU6" s="369"/>
      <c r="AV6" s="369"/>
      <c r="AW6" s="369"/>
      <c r="AX6" s="369"/>
      <c r="BA6" s="91" t="s">
        <v>45</v>
      </c>
      <c r="BC6" s="31"/>
    </row>
    <row r="7" spans="1:59">
      <c r="A7" s="250" t="s">
        <v>46</v>
      </c>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BA7" s="91" t="s">
        <v>47</v>
      </c>
      <c r="BC7" s="31"/>
    </row>
    <row r="8" spans="1:59" ht="15" customHeight="1">
      <c r="A8" s="250"/>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C8" s="313"/>
      <c r="AD8" s="313"/>
      <c r="AE8" s="313"/>
      <c r="AF8" s="313"/>
      <c r="AG8" s="313"/>
      <c r="AH8" s="313"/>
      <c r="AI8" s="313"/>
      <c r="AJ8" s="313"/>
      <c r="AK8" s="313"/>
      <c r="AL8" s="313"/>
      <c r="AM8" s="313"/>
      <c r="AN8" s="313"/>
      <c r="AO8" s="313"/>
      <c r="AP8" s="313"/>
      <c r="AQ8" s="313"/>
      <c r="AR8" s="313"/>
      <c r="AS8" s="313"/>
      <c r="AT8" s="313"/>
      <c r="AU8" s="313"/>
      <c r="AV8" s="313"/>
      <c r="AW8" s="313"/>
      <c r="AX8" s="313"/>
      <c r="BA8" s="91" t="s">
        <v>48</v>
      </c>
      <c r="BC8" s="31"/>
    </row>
    <row r="9" spans="1:59" ht="15" customHeight="1">
      <c r="A9" s="250"/>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C9" s="370" t="s">
        <v>49</v>
      </c>
      <c r="AD9" s="370"/>
      <c r="AE9" s="370"/>
      <c r="AF9" s="370"/>
      <c r="AG9" s="370"/>
      <c r="AH9" s="370"/>
      <c r="AI9" s="370"/>
      <c r="AJ9" s="370"/>
      <c r="AK9" s="370"/>
      <c r="AL9" s="370"/>
      <c r="AM9" s="370"/>
      <c r="AN9" s="370"/>
      <c r="AO9" s="370"/>
      <c r="AP9" s="370"/>
      <c r="AQ9" s="370"/>
      <c r="AR9" s="370"/>
      <c r="AS9" s="370"/>
      <c r="AT9" s="370"/>
      <c r="AU9" s="370"/>
      <c r="AV9" s="370"/>
      <c r="AW9" s="370"/>
      <c r="AX9" s="370"/>
      <c r="BA9" s="91" t="s">
        <v>50</v>
      </c>
      <c r="BC9" s="31"/>
    </row>
    <row r="10" spans="1:59">
      <c r="A10" s="250"/>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C10" s="322"/>
      <c r="AD10" s="322"/>
      <c r="AE10" s="322"/>
      <c r="AF10" s="322"/>
      <c r="AG10" s="322"/>
      <c r="AH10" s="322"/>
      <c r="AI10" s="322"/>
      <c r="AJ10" s="322"/>
      <c r="AK10" s="322"/>
      <c r="AL10" s="322"/>
      <c r="AM10" s="322"/>
      <c r="AN10" s="322"/>
      <c r="AO10" s="322"/>
      <c r="AP10" s="322"/>
      <c r="AQ10" s="322"/>
      <c r="AR10" s="322"/>
      <c r="AS10" s="322"/>
      <c r="AT10" s="322"/>
      <c r="AU10" s="322"/>
      <c r="AV10" s="322"/>
      <c r="AW10" s="322"/>
      <c r="AX10" s="322"/>
      <c r="BA10" s="91" t="s">
        <v>51</v>
      </c>
      <c r="BC10" s="31"/>
    </row>
    <row r="11" spans="1:59">
      <c r="A11" s="250"/>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C11" s="370" t="s">
        <v>52</v>
      </c>
      <c r="AD11" s="370"/>
      <c r="AE11" s="370"/>
      <c r="AF11" s="370"/>
      <c r="AG11" s="370"/>
      <c r="AH11" s="370"/>
      <c r="AI11" s="370"/>
      <c r="AJ11" s="370"/>
      <c r="AK11" s="370"/>
      <c r="AL11" s="370"/>
      <c r="AM11" s="370"/>
      <c r="AN11" s="370"/>
      <c r="AO11" s="370"/>
      <c r="AP11" s="370"/>
      <c r="AQ11" s="370"/>
      <c r="AR11" s="370"/>
      <c r="AS11" s="370"/>
      <c r="AT11" s="370"/>
      <c r="AU11" s="370"/>
      <c r="AV11" s="370"/>
      <c r="AW11" s="370"/>
      <c r="AX11" s="370"/>
      <c r="BA11" s="91" t="s">
        <v>53</v>
      </c>
      <c r="BB11" s="38"/>
      <c r="BC11" s="31"/>
    </row>
    <row r="12" spans="1:59">
      <c r="A12" s="250"/>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C12" s="322"/>
      <c r="AD12" s="322"/>
      <c r="AE12" s="322"/>
      <c r="AF12" s="322"/>
      <c r="AG12" s="322"/>
      <c r="AH12" s="322"/>
      <c r="AI12" s="322"/>
      <c r="AJ12" s="322"/>
      <c r="AK12" s="322"/>
      <c r="AL12" s="322"/>
      <c r="AM12" s="322"/>
      <c r="AN12" s="322"/>
      <c r="AO12" s="322"/>
      <c r="AP12" s="322"/>
      <c r="AQ12" s="322"/>
      <c r="AR12" s="322"/>
      <c r="AS12" s="322"/>
      <c r="AT12" s="322"/>
      <c r="AU12" s="322"/>
      <c r="AV12" s="322"/>
      <c r="AW12" s="322"/>
      <c r="AX12" s="322"/>
      <c r="BA12" s="92" t="s">
        <v>54</v>
      </c>
      <c r="BC12" s="32"/>
    </row>
    <row r="13" spans="1:59">
      <c r="A13" s="250"/>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C13" s="370" t="s">
        <v>55</v>
      </c>
      <c r="AD13" s="370"/>
      <c r="AE13" s="370"/>
      <c r="AF13" s="370"/>
      <c r="AG13" s="370"/>
      <c r="AH13" s="370"/>
      <c r="AI13" s="370"/>
      <c r="AJ13" s="370"/>
      <c r="AK13" s="370"/>
      <c r="AL13" s="370"/>
      <c r="AM13" s="370"/>
      <c r="AN13" s="370"/>
      <c r="AO13" s="370"/>
      <c r="AP13" s="370"/>
      <c r="AQ13" s="370"/>
      <c r="AR13" s="370"/>
      <c r="AS13" s="370"/>
      <c r="AT13" s="370"/>
      <c r="AU13" s="370"/>
      <c r="AV13" s="370"/>
      <c r="AW13" s="370"/>
      <c r="AX13" s="370"/>
      <c r="BA13" s="92" t="s">
        <v>56</v>
      </c>
      <c r="BC13" s="32"/>
    </row>
    <row r="14" spans="1:59">
      <c r="BA14" s="113" t="s">
        <v>57</v>
      </c>
      <c r="BC14" s="32"/>
    </row>
    <row r="15" spans="1:59" s="1" customFormat="1" ht="13.9">
      <c r="BA15" s="70"/>
      <c r="BB15" s="28"/>
      <c r="BC15" s="32"/>
      <c r="BD15" s="28"/>
      <c r="BE15" s="29"/>
      <c r="BF15" s="28"/>
      <c r="BG15" s="29"/>
    </row>
    <row r="16" spans="1:59" s="1" customFormat="1" ht="15.6">
      <c r="A16" s="254" t="s">
        <v>58</v>
      </c>
      <c r="B16" s="254"/>
      <c r="C16" s="255" t="s">
        <v>59</v>
      </c>
      <c r="D16" s="255"/>
      <c r="E16" s="255"/>
      <c r="F16" s="255"/>
      <c r="G16" s="255"/>
      <c r="H16" s="255"/>
      <c r="I16" s="255"/>
      <c r="J16" s="255"/>
      <c r="K16" s="255"/>
      <c r="L16" s="255"/>
      <c r="M16" s="255"/>
      <c r="N16" s="255"/>
      <c r="O16" s="255"/>
      <c r="P16" s="255"/>
      <c r="Q16" s="255"/>
      <c r="R16" s="255"/>
      <c r="S16" s="255"/>
      <c r="T16" s="255"/>
      <c r="U16" s="255"/>
      <c r="V16" s="255"/>
      <c r="W16" s="255"/>
      <c r="X16" s="255"/>
      <c r="Y16" s="255"/>
      <c r="Z16" s="255"/>
      <c r="AA16" s="255"/>
      <c r="AB16" s="255"/>
      <c r="AC16" s="255"/>
      <c r="AD16" s="255"/>
      <c r="AE16" s="255"/>
      <c r="AF16" s="255"/>
      <c r="AG16" s="255"/>
      <c r="AH16" s="255"/>
      <c r="AI16" s="255"/>
      <c r="AJ16" s="255"/>
      <c r="AK16" s="255"/>
      <c r="AL16" s="255"/>
      <c r="AM16" s="255"/>
      <c r="AN16" s="255"/>
      <c r="AO16" s="255"/>
      <c r="AP16" s="255"/>
      <c r="AQ16" s="255"/>
      <c r="AR16" s="255"/>
      <c r="AS16" s="255"/>
      <c r="AT16" s="255"/>
      <c r="AU16" s="271" t="s">
        <v>60</v>
      </c>
      <c r="AV16" s="271"/>
      <c r="AW16" s="271"/>
      <c r="AX16" s="271"/>
      <c r="BA16" s="69"/>
      <c r="BB16" s="28"/>
      <c r="BC16" s="32"/>
      <c r="BD16" s="28"/>
      <c r="BE16" s="29"/>
      <c r="BF16" s="28"/>
      <c r="BG16" s="29"/>
    </row>
    <row r="17" spans="1:59" s="1" customFormat="1" ht="12.75" customHeight="1">
      <c r="A17" s="256" t="s">
        <v>61</v>
      </c>
      <c r="B17" s="256"/>
      <c r="C17" s="256"/>
      <c r="D17" s="256"/>
      <c r="E17" s="256"/>
      <c r="F17" s="256"/>
      <c r="G17" s="256" t="s">
        <v>62</v>
      </c>
      <c r="H17" s="256"/>
      <c r="I17" s="256"/>
      <c r="J17" s="256"/>
      <c r="K17" s="256"/>
      <c r="L17" s="256"/>
      <c r="M17" s="256"/>
      <c r="N17" s="256" t="s">
        <v>63</v>
      </c>
      <c r="O17" s="256"/>
      <c r="P17" s="256"/>
      <c r="Q17" s="256"/>
      <c r="R17" s="256"/>
      <c r="S17" s="256"/>
      <c r="T17" s="256"/>
      <c r="U17" s="256" t="s">
        <v>64</v>
      </c>
      <c r="V17" s="256"/>
      <c r="W17" s="256"/>
      <c r="X17" s="256"/>
      <c r="Y17" s="256"/>
      <c r="Z17" s="256" t="s">
        <v>65</v>
      </c>
      <c r="AA17" s="256"/>
      <c r="AB17" s="256"/>
      <c r="AC17" s="256"/>
      <c r="AD17" s="256"/>
      <c r="AE17" s="256" t="s">
        <v>66</v>
      </c>
      <c r="AF17" s="256"/>
      <c r="AG17" s="256"/>
      <c r="AH17" s="256"/>
      <c r="AI17" s="256"/>
      <c r="AJ17" s="256" t="s">
        <v>67</v>
      </c>
      <c r="AK17" s="256"/>
      <c r="AL17" s="256"/>
      <c r="AM17" s="256"/>
      <c r="AN17" s="256"/>
      <c r="AO17" s="256" t="s">
        <v>68</v>
      </c>
      <c r="AP17" s="256"/>
      <c r="AQ17" s="256"/>
      <c r="AR17" s="256"/>
      <c r="AS17" s="256"/>
      <c r="AT17" s="256" t="s">
        <v>69</v>
      </c>
      <c r="AU17" s="256"/>
      <c r="AV17" s="256"/>
      <c r="AW17" s="256"/>
      <c r="AX17" s="256"/>
      <c r="BA17" s="39" t="s">
        <v>70</v>
      </c>
      <c r="BB17" s="28"/>
      <c r="BC17" s="32"/>
      <c r="BD17" s="28"/>
      <c r="BE17" s="29"/>
      <c r="BF17" s="28"/>
      <c r="BG17" s="29"/>
    </row>
    <row r="18" spans="1:59" s="1" customFormat="1" ht="13.9">
      <c r="A18" s="257"/>
      <c r="B18" s="257"/>
      <c r="C18" s="257"/>
      <c r="D18" s="257"/>
      <c r="E18" s="257"/>
      <c r="F18" s="257"/>
      <c r="G18" s="257"/>
      <c r="H18" s="257"/>
      <c r="I18" s="257"/>
      <c r="J18" s="257"/>
      <c r="K18" s="257"/>
      <c r="L18" s="257"/>
      <c r="M18" s="257"/>
      <c r="N18" s="257"/>
      <c r="O18" s="257"/>
      <c r="P18" s="257"/>
      <c r="Q18" s="257"/>
      <c r="R18" s="257"/>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c r="AP18" s="257"/>
      <c r="AQ18" s="257"/>
      <c r="AR18" s="257"/>
      <c r="AS18" s="257"/>
      <c r="AT18" s="257"/>
      <c r="AU18" s="257"/>
      <c r="AV18" s="257"/>
      <c r="AW18" s="257"/>
      <c r="AX18" s="257"/>
      <c r="BA18" s="105" t="str">
        <f>IF(ISNA(VLOOKUP("HVAC-"&amp;HVAC!A16, 'Rebate Codes (Recommended)'!$H$10:$H$29,1,FALSE)),"","&lt;---- Complete this supplemental data sheet table!")</f>
        <v/>
      </c>
      <c r="BB18" s="28"/>
      <c r="BC18" s="32"/>
      <c r="BD18" s="28"/>
      <c r="BE18" s="29"/>
      <c r="BF18" s="28"/>
      <c r="BG18" s="29"/>
    </row>
    <row r="19" spans="1:59" s="1" customFormat="1" ht="13.9">
      <c r="A19" s="257"/>
      <c r="B19" s="257"/>
      <c r="C19" s="257"/>
      <c r="D19" s="257"/>
      <c r="E19" s="257"/>
      <c r="F19" s="257"/>
      <c r="G19" s="257"/>
      <c r="H19" s="257"/>
      <c r="I19" s="257"/>
      <c r="J19" s="257"/>
      <c r="K19" s="257"/>
      <c r="L19" s="257"/>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BA19" s="43"/>
      <c r="BB19" s="28"/>
      <c r="BC19" s="32"/>
      <c r="BD19" s="28"/>
      <c r="BE19" s="29"/>
      <c r="BF19" s="28"/>
      <c r="BG19" s="29"/>
    </row>
    <row r="20" spans="1:59" s="1" customFormat="1" ht="12.75" customHeight="1">
      <c r="A20" s="307" t="s">
        <v>71</v>
      </c>
      <c r="B20" s="308"/>
      <c r="C20" s="308"/>
      <c r="D20" s="308"/>
      <c r="E20" s="308"/>
      <c r="F20" s="308"/>
      <c r="G20" s="285">
        <v>5000</v>
      </c>
      <c r="H20" s="285"/>
      <c r="I20" s="285"/>
      <c r="J20" s="285"/>
      <c r="K20" s="285"/>
      <c r="L20" s="285"/>
      <c r="M20" s="285"/>
      <c r="N20" s="285">
        <v>65</v>
      </c>
      <c r="O20" s="285"/>
      <c r="P20" s="285"/>
      <c r="Q20" s="285"/>
      <c r="R20" s="285"/>
      <c r="S20" s="285"/>
      <c r="T20" s="285"/>
      <c r="U20" s="286" t="s">
        <v>72</v>
      </c>
      <c r="V20" s="287"/>
      <c r="W20" s="287"/>
      <c r="X20" s="287"/>
      <c r="Y20" s="287"/>
      <c r="Z20" s="286" t="s">
        <v>73</v>
      </c>
      <c r="AA20" s="287"/>
      <c r="AB20" s="287"/>
      <c r="AC20" s="287"/>
      <c r="AD20" s="287"/>
      <c r="AE20" s="286" t="s">
        <v>74</v>
      </c>
      <c r="AF20" s="287"/>
      <c r="AG20" s="287"/>
      <c r="AH20" s="287"/>
      <c r="AI20" s="287"/>
      <c r="AJ20" s="286" t="s">
        <v>75</v>
      </c>
      <c r="AK20" s="287"/>
      <c r="AL20" s="287"/>
      <c r="AM20" s="287"/>
      <c r="AN20" s="287"/>
      <c r="AO20" s="287" t="s">
        <v>76</v>
      </c>
      <c r="AP20" s="287"/>
      <c r="AQ20" s="287"/>
      <c r="AR20" s="287"/>
      <c r="AS20" s="287"/>
      <c r="AT20" s="287" t="s">
        <v>76</v>
      </c>
      <c r="AU20" s="287"/>
      <c r="AV20" s="287"/>
      <c r="AW20" s="287"/>
      <c r="AX20" s="268"/>
      <c r="BA20" s="115"/>
      <c r="BB20" s="28"/>
      <c r="BC20" s="32"/>
      <c r="BD20" s="28"/>
      <c r="BE20" s="29"/>
      <c r="BF20" s="28"/>
      <c r="BG20" s="29"/>
    </row>
    <row r="21" spans="1:59" s="1" customFormat="1" ht="13.9">
      <c r="A21" s="193"/>
      <c r="B21" s="245"/>
      <c r="C21" s="245"/>
      <c r="D21" s="245"/>
      <c r="E21" s="245"/>
      <c r="F21" s="245"/>
      <c r="G21" s="204"/>
      <c r="H21" s="248"/>
      <c r="I21" s="248"/>
      <c r="J21" s="248"/>
      <c r="K21" s="248"/>
      <c r="L21" s="248"/>
      <c r="M21" s="248"/>
      <c r="N21" s="248"/>
      <c r="O21" s="248"/>
      <c r="P21" s="248"/>
      <c r="Q21" s="248"/>
      <c r="R21" s="248"/>
      <c r="S21" s="248"/>
      <c r="T21" s="248"/>
      <c r="U21" s="245"/>
      <c r="V21" s="245"/>
      <c r="W21" s="245"/>
      <c r="X21" s="245"/>
      <c r="Y21" s="245"/>
      <c r="Z21" s="245"/>
      <c r="AA21" s="245"/>
      <c r="AB21" s="245"/>
      <c r="AC21" s="245"/>
      <c r="AD21" s="245"/>
      <c r="AE21" s="245"/>
      <c r="AF21" s="245"/>
      <c r="AG21" s="245"/>
      <c r="AH21" s="245"/>
      <c r="AI21" s="245"/>
      <c r="AJ21" s="245"/>
      <c r="AK21" s="245"/>
      <c r="AL21" s="245"/>
      <c r="AM21" s="245"/>
      <c r="AN21" s="245"/>
      <c r="AO21" s="245"/>
      <c r="AP21" s="245"/>
      <c r="AQ21" s="245"/>
      <c r="AR21" s="245"/>
      <c r="AS21" s="245"/>
      <c r="AT21" s="245"/>
      <c r="AU21" s="245"/>
      <c r="AV21" s="245"/>
      <c r="AW21" s="245"/>
      <c r="AX21" s="194"/>
      <c r="BA21" s="115"/>
      <c r="BB21" s="28"/>
      <c r="BC21" s="32"/>
      <c r="BD21" s="28"/>
      <c r="BE21" s="29"/>
      <c r="BF21" s="28"/>
      <c r="BG21" s="29"/>
    </row>
    <row r="22" spans="1:59" s="1" customFormat="1" ht="13.9">
      <c r="A22" s="314"/>
      <c r="B22" s="315"/>
      <c r="C22" s="315"/>
      <c r="D22" s="315"/>
      <c r="E22" s="315"/>
      <c r="F22" s="315"/>
      <c r="G22" s="248"/>
      <c r="H22" s="248"/>
      <c r="I22" s="248"/>
      <c r="J22" s="248"/>
      <c r="K22" s="248"/>
      <c r="L22" s="248"/>
      <c r="M22" s="248"/>
      <c r="N22" s="248"/>
      <c r="O22" s="248"/>
      <c r="P22" s="248"/>
      <c r="Q22" s="248"/>
      <c r="R22" s="248"/>
      <c r="S22" s="248"/>
      <c r="T22" s="248"/>
      <c r="U22" s="245"/>
      <c r="V22" s="245"/>
      <c r="W22" s="245"/>
      <c r="X22" s="245"/>
      <c r="Y22" s="245"/>
      <c r="Z22" s="245"/>
      <c r="AA22" s="245"/>
      <c r="AB22" s="245"/>
      <c r="AC22" s="245"/>
      <c r="AD22" s="245"/>
      <c r="AE22" s="245"/>
      <c r="AF22" s="245"/>
      <c r="AG22" s="245"/>
      <c r="AH22" s="245"/>
      <c r="AI22" s="245"/>
      <c r="AJ22" s="245"/>
      <c r="AK22" s="245"/>
      <c r="AL22" s="245"/>
      <c r="AM22" s="245"/>
      <c r="AN22" s="245"/>
      <c r="AO22" s="245"/>
      <c r="AP22" s="245"/>
      <c r="AQ22" s="245"/>
      <c r="AR22" s="245"/>
      <c r="AS22" s="245"/>
      <c r="AT22" s="245"/>
      <c r="AU22" s="245"/>
      <c r="AV22" s="245"/>
      <c r="AW22" s="245"/>
      <c r="AX22" s="194"/>
      <c r="BA22" s="43"/>
      <c r="BB22" s="28"/>
      <c r="BC22" s="32"/>
      <c r="BD22" s="28"/>
      <c r="BE22" s="29"/>
      <c r="BF22" s="28"/>
      <c r="BG22" s="29"/>
    </row>
    <row r="23" spans="1:59" s="1" customFormat="1" ht="13.9" customHeight="1">
      <c r="A23" s="193"/>
      <c r="B23" s="245"/>
      <c r="C23" s="245"/>
      <c r="D23" s="245"/>
      <c r="E23" s="245"/>
      <c r="F23" s="245"/>
      <c r="G23" s="248"/>
      <c r="H23" s="248"/>
      <c r="I23" s="248"/>
      <c r="J23" s="248"/>
      <c r="K23" s="248"/>
      <c r="L23" s="248"/>
      <c r="M23" s="248"/>
      <c r="N23" s="248"/>
      <c r="O23" s="248"/>
      <c r="P23" s="248"/>
      <c r="Q23" s="248"/>
      <c r="R23" s="248"/>
      <c r="S23" s="248"/>
      <c r="T23" s="248"/>
      <c r="U23" s="245"/>
      <c r="V23" s="245"/>
      <c r="W23" s="245"/>
      <c r="X23" s="245"/>
      <c r="Y23" s="245"/>
      <c r="Z23" s="245"/>
      <c r="AA23" s="245"/>
      <c r="AB23" s="245"/>
      <c r="AC23" s="245"/>
      <c r="AD23" s="245"/>
      <c r="AE23" s="245"/>
      <c r="AF23" s="245"/>
      <c r="AG23" s="245"/>
      <c r="AH23" s="245"/>
      <c r="AI23" s="245"/>
      <c r="AJ23" s="245"/>
      <c r="AK23" s="245"/>
      <c r="AL23" s="245"/>
      <c r="AM23" s="245"/>
      <c r="AN23" s="245"/>
      <c r="AO23" s="245"/>
      <c r="AP23" s="245"/>
      <c r="AQ23" s="245"/>
      <c r="AR23" s="245"/>
      <c r="AS23" s="245"/>
      <c r="AT23" s="245"/>
      <c r="AU23" s="245"/>
      <c r="AV23" s="245"/>
      <c r="AW23" s="245"/>
      <c r="AX23" s="194"/>
      <c r="BA23" s="43"/>
      <c r="BB23" s="28"/>
      <c r="BC23" s="32"/>
      <c r="BD23" s="28"/>
      <c r="BE23" s="29"/>
      <c r="BF23" s="28"/>
      <c r="BG23" s="29"/>
    </row>
    <row r="24" spans="1:59" s="1" customFormat="1" ht="13.9">
      <c r="A24" s="193"/>
      <c r="B24" s="245"/>
      <c r="C24" s="245"/>
      <c r="D24" s="245"/>
      <c r="E24" s="245"/>
      <c r="F24" s="245"/>
      <c r="G24" s="248"/>
      <c r="H24" s="248"/>
      <c r="I24" s="248"/>
      <c r="J24" s="248"/>
      <c r="K24" s="248"/>
      <c r="L24" s="248"/>
      <c r="M24" s="248"/>
      <c r="N24" s="248"/>
      <c r="O24" s="248"/>
      <c r="P24" s="248"/>
      <c r="Q24" s="248"/>
      <c r="R24" s="248"/>
      <c r="S24" s="248"/>
      <c r="T24" s="248"/>
      <c r="U24" s="245"/>
      <c r="V24" s="245"/>
      <c r="W24" s="245"/>
      <c r="X24" s="245"/>
      <c r="Y24" s="245"/>
      <c r="Z24" s="245"/>
      <c r="AA24" s="245"/>
      <c r="AB24" s="245"/>
      <c r="AC24" s="245"/>
      <c r="AD24" s="245"/>
      <c r="AE24" s="245"/>
      <c r="AF24" s="245"/>
      <c r="AG24" s="245"/>
      <c r="AH24" s="245"/>
      <c r="AI24" s="245"/>
      <c r="AJ24" s="245"/>
      <c r="AK24" s="245"/>
      <c r="AL24" s="245"/>
      <c r="AM24" s="245"/>
      <c r="AN24" s="245"/>
      <c r="AO24" s="245"/>
      <c r="AP24" s="245"/>
      <c r="AQ24" s="245"/>
      <c r="AR24" s="245"/>
      <c r="AS24" s="245"/>
      <c r="AT24" s="245"/>
      <c r="AU24" s="245"/>
      <c r="AV24" s="245"/>
      <c r="AW24" s="245"/>
      <c r="AX24" s="194"/>
      <c r="BA24" s="43"/>
      <c r="BB24" s="28"/>
      <c r="BC24" s="32"/>
      <c r="BD24" s="28"/>
      <c r="BE24" s="29"/>
      <c r="BF24" s="28"/>
      <c r="BG24" s="29"/>
    </row>
    <row r="25" spans="1:59" s="1" customFormat="1" ht="13.9" customHeight="1">
      <c r="A25" s="193"/>
      <c r="B25" s="245"/>
      <c r="C25" s="245"/>
      <c r="D25" s="245"/>
      <c r="E25" s="245"/>
      <c r="F25" s="245"/>
      <c r="G25" s="248"/>
      <c r="H25" s="248"/>
      <c r="I25" s="248"/>
      <c r="J25" s="248"/>
      <c r="K25" s="248"/>
      <c r="L25" s="248"/>
      <c r="M25" s="248"/>
      <c r="N25" s="248"/>
      <c r="O25" s="248"/>
      <c r="P25" s="248"/>
      <c r="Q25" s="248"/>
      <c r="R25" s="248"/>
      <c r="S25" s="248"/>
      <c r="T25" s="248"/>
      <c r="U25" s="245"/>
      <c r="V25" s="245"/>
      <c r="W25" s="245"/>
      <c r="X25" s="245"/>
      <c r="Y25" s="245"/>
      <c r="Z25" s="245"/>
      <c r="AA25" s="245"/>
      <c r="AB25" s="245"/>
      <c r="AC25" s="245"/>
      <c r="AD25" s="245"/>
      <c r="AE25" s="245"/>
      <c r="AF25" s="245"/>
      <c r="AG25" s="245"/>
      <c r="AH25" s="245"/>
      <c r="AI25" s="245"/>
      <c r="AJ25" s="245"/>
      <c r="AK25" s="245"/>
      <c r="AL25" s="245"/>
      <c r="AM25" s="245"/>
      <c r="AN25" s="245"/>
      <c r="AO25" s="245"/>
      <c r="AP25" s="245"/>
      <c r="AQ25" s="245"/>
      <c r="AR25" s="245"/>
      <c r="AS25" s="245"/>
      <c r="AT25" s="245"/>
      <c r="AU25" s="245"/>
      <c r="AV25" s="245"/>
      <c r="AW25" s="245"/>
      <c r="AX25" s="194"/>
      <c r="BA25" s="43"/>
      <c r="BB25" s="28"/>
      <c r="BC25" s="32"/>
      <c r="BD25" s="28"/>
      <c r="BE25" s="29"/>
      <c r="BF25" s="28"/>
      <c r="BG25" s="29"/>
    </row>
    <row r="26" spans="1:59" s="1" customFormat="1" ht="13.9">
      <c r="A26" s="193"/>
      <c r="B26" s="245"/>
      <c r="C26" s="245"/>
      <c r="D26" s="245"/>
      <c r="E26" s="245"/>
      <c r="F26" s="245"/>
      <c r="G26" s="248"/>
      <c r="H26" s="248"/>
      <c r="I26" s="248"/>
      <c r="J26" s="248"/>
      <c r="K26" s="248"/>
      <c r="L26" s="248"/>
      <c r="M26" s="248"/>
      <c r="N26" s="248"/>
      <c r="O26" s="248"/>
      <c r="P26" s="248"/>
      <c r="Q26" s="248"/>
      <c r="R26" s="248"/>
      <c r="S26" s="248"/>
      <c r="T26" s="248"/>
      <c r="U26" s="245"/>
      <c r="V26" s="245"/>
      <c r="W26" s="245"/>
      <c r="X26" s="245"/>
      <c r="Y26" s="245"/>
      <c r="Z26" s="245"/>
      <c r="AA26" s="245"/>
      <c r="AB26" s="245"/>
      <c r="AC26" s="245"/>
      <c r="AD26" s="245"/>
      <c r="AE26" s="245"/>
      <c r="AF26" s="245"/>
      <c r="AG26" s="245"/>
      <c r="AH26" s="245"/>
      <c r="AI26" s="245"/>
      <c r="AJ26" s="245"/>
      <c r="AK26" s="245"/>
      <c r="AL26" s="245"/>
      <c r="AM26" s="245"/>
      <c r="AN26" s="245"/>
      <c r="AO26" s="245"/>
      <c r="AP26" s="245"/>
      <c r="AQ26" s="245"/>
      <c r="AR26" s="245"/>
      <c r="AS26" s="245"/>
      <c r="AT26" s="245"/>
      <c r="AU26" s="245"/>
      <c r="AV26" s="245"/>
      <c r="AW26" s="245"/>
      <c r="AX26" s="194"/>
      <c r="BA26" s="43"/>
      <c r="BB26" s="28"/>
      <c r="BC26" s="32"/>
      <c r="BD26" s="28"/>
      <c r="BE26" s="29"/>
      <c r="BF26" s="28"/>
      <c r="BG26" s="29"/>
    </row>
    <row r="27" spans="1:59" s="2" customFormat="1" ht="15" customHeight="1">
      <c r="A27" s="254" t="s">
        <v>77</v>
      </c>
      <c r="B27" s="254"/>
      <c r="C27" s="255" t="s">
        <v>78</v>
      </c>
      <c r="D27" s="255"/>
      <c r="E27" s="255"/>
      <c r="F27" s="255"/>
      <c r="G27" s="255"/>
      <c r="H27" s="255"/>
      <c r="I27" s="255"/>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255"/>
      <c r="AP27" s="255"/>
      <c r="AQ27" s="255"/>
      <c r="AR27" s="255"/>
      <c r="AS27" s="255"/>
      <c r="AT27" s="255"/>
      <c r="AU27" s="271" t="s">
        <v>60</v>
      </c>
      <c r="AV27" s="271"/>
      <c r="AW27" s="271"/>
      <c r="AX27" s="271"/>
      <c r="BA27" s="105" t="str">
        <f>IF(ISNA(VLOOKUP("HVAC-"&amp;HVAC!A27, 'Rebate Codes (Recommended)'!$H$10:$H$29,1,FALSE)),"","&lt;---- Complete this supplemental data sheet table!")</f>
        <v/>
      </c>
      <c r="BB27" s="28"/>
      <c r="BC27" s="32"/>
      <c r="BD27" s="28"/>
      <c r="BE27" s="29"/>
      <c r="BF27" s="28"/>
      <c r="BG27" s="29"/>
    </row>
    <row r="28" spans="1:59" s="2" customFormat="1" ht="15" customHeight="1">
      <c r="A28" s="256" t="s">
        <v>61</v>
      </c>
      <c r="B28" s="256"/>
      <c r="C28" s="256"/>
      <c r="D28" s="256"/>
      <c r="E28" s="256" t="s">
        <v>62</v>
      </c>
      <c r="F28" s="256"/>
      <c r="G28" s="256"/>
      <c r="H28" s="256"/>
      <c r="I28" s="256" t="s">
        <v>79</v>
      </c>
      <c r="J28" s="256"/>
      <c r="K28" s="256"/>
      <c r="L28" s="256"/>
      <c r="M28" s="256"/>
      <c r="N28" s="256" t="s">
        <v>64</v>
      </c>
      <c r="O28" s="256"/>
      <c r="P28" s="256"/>
      <c r="Q28" s="256"/>
      <c r="R28" s="256" t="s">
        <v>65</v>
      </c>
      <c r="S28" s="256"/>
      <c r="T28" s="256"/>
      <c r="U28" s="256"/>
      <c r="V28" s="256" t="s">
        <v>66</v>
      </c>
      <c r="W28" s="256"/>
      <c r="X28" s="256"/>
      <c r="Y28" s="256"/>
      <c r="Z28" s="256" t="s">
        <v>67</v>
      </c>
      <c r="AA28" s="256"/>
      <c r="AB28" s="256"/>
      <c r="AC28" s="256"/>
      <c r="AD28" s="256" t="s">
        <v>68</v>
      </c>
      <c r="AE28" s="256"/>
      <c r="AF28" s="256"/>
      <c r="AG28" s="256"/>
      <c r="AH28" s="256" t="s">
        <v>69</v>
      </c>
      <c r="AI28" s="256"/>
      <c r="AJ28" s="256"/>
      <c r="AK28" s="256"/>
      <c r="AL28" s="256" t="s">
        <v>80</v>
      </c>
      <c r="AM28" s="256"/>
      <c r="AN28" s="256"/>
      <c r="AO28" s="256"/>
      <c r="AP28" s="256"/>
      <c r="AQ28" s="256"/>
      <c r="AR28" s="256" t="s">
        <v>81</v>
      </c>
      <c r="AS28" s="256"/>
      <c r="AT28" s="256"/>
      <c r="AU28" s="256"/>
      <c r="AV28" s="256"/>
      <c r="AW28" s="256"/>
      <c r="AX28" s="256"/>
      <c r="BA28" s="43"/>
      <c r="BB28" s="28"/>
      <c r="BC28" s="32"/>
      <c r="BD28" s="28"/>
      <c r="BE28" s="29"/>
      <c r="BF28" s="28"/>
      <c r="BG28" s="29"/>
    </row>
    <row r="29" spans="1:59" s="2" customFormat="1" ht="12.75" customHeight="1">
      <c r="A29" s="257"/>
      <c r="B29" s="257"/>
      <c r="C29" s="257"/>
      <c r="D29" s="257"/>
      <c r="E29" s="257"/>
      <c r="F29" s="257"/>
      <c r="G29" s="257"/>
      <c r="H29" s="257"/>
      <c r="I29" s="257"/>
      <c r="J29" s="257"/>
      <c r="K29" s="257"/>
      <c r="L29" s="257"/>
      <c r="M29" s="257"/>
      <c r="N29" s="257"/>
      <c r="O29" s="257"/>
      <c r="P29" s="257"/>
      <c r="Q29" s="257"/>
      <c r="R29" s="257"/>
      <c r="S29" s="257"/>
      <c r="T29" s="257"/>
      <c r="U29" s="257"/>
      <c r="V29" s="257"/>
      <c r="W29" s="257"/>
      <c r="X29" s="257"/>
      <c r="Y29" s="257"/>
      <c r="Z29" s="257"/>
      <c r="AA29" s="257"/>
      <c r="AB29" s="257"/>
      <c r="AC29" s="257"/>
      <c r="AD29" s="257"/>
      <c r="AE29" s="257"/>
      <c r="AF29" s="257"/>
      <c r="AG29" s="257"/>
      <c r="AH29" s="257"/>
      <c r="AI29" s="257"/>
      <c r="AJ29" s="257"/>
      <c r="AK29" s="257"/>
      <c r="AL29" s="257"/>
      <c r="AM29" s="257"/>
      <c r="AN29" s="257"/>
      <c r="AO29" s="257"/>
      <c r="AP29" s="257"/>
      <c r="AQ29" s="257"/>
      <c r="AR29" s="257"/>
      <c r="AS29" s="257"/>
      <c r="AT29" s="257"/>
      <c r="AU29" s="257"/>
      <c r="AV29" s="257"/>
      <c r="AW29" s="257"/>
      <c r="AX29" s="257"/>
      <c r="BA29" s="105"/>
      <c r="BB29" s="28"/>
      <c r="BC29" s="32"/>
      <c r="BD29" s="28"/>
      <c r="BE29" s="29"/>
      <c r="BF29" s="28"/>
      <c r="BG29" s="29"/>
    </row>
    <row r="30" spans="1:59" s="2" customFormat="1" ht="13.9">
      <c r="A30" s="257"/>
      <c r="B30" s="257"/>
      <c r="C30" s="257"/>
      <c r="D30" s="257"/>
      <c r="E30" s="257"/>
      <c r="F30" s="257"/>
      <c r="G30" s="257"/>
      <c r="H30" s="257"/>
      <c r="I30" s="257"/>
      <c r="J30" s="257"/>
      <c r="K30" s="257"/>
      <c r="L30" s="257"/>
      <c r="M30" s="257"/>
      <c r="N30" s="257"/>
      <c r="O30" s="257"/>
      <c r="P30" s="257"/>
      <c r="Q30" s="257"/>
      <c r="R30" s="257"/>
      <c r="S30" s="257"/>
      <c r="T30" s="257"/>
      <c r="U30" s="257"/>
      <c r="V30" s="257"/>
      <c r="W30" s="257"/>
      <c r="X30" s="257"/>
      <c r="Y30" s="257"/>
      <c r="Z30" s="257"/>
      <c r="AA30" s="257"/>
      <c r="AB30" s="257"/>
      <c r="AC30" s="257"/>
      <c r="AD30" s="257"/>
      <c r="AE30" s="257"/>
      <c r="AF30" s="257"/>
      <c r="AG30" s="257"/>
      <c r="AH30" s="257"/>
      <c r="AI30" s="257"/>
      <c r="AJ30" s="257"/>
      <c r="AK30" s="257"/>
      <c r="AL30" s="257"/>
      <c r="AM30" s="257"/>
      <c r="AN30" s="257"/>
      <c r="AO30" s="257"/>
      <c r="AP30" s="257"/>
      <c r="AQ30" s="257"/>
      <c r="AR30" s="257"/>
      <c r="AS30" s="257"/>
      <c r="AT30" s="257"/>
      <c r="AU30" s="257"/>
      <c r="AV30" s="257"/>
      <c r="AW30" s="257"/>
      <c r="AX30" s="257"/>
      <c r="BA30" s="43"/>
      <c r="BB30" s="28"/>
      <c r="BC30" s="32"/>
      <c r="BD30" s="28"/>
      <c r="BE30" s="29"/>
      <c r="BF30" s="28"/>
      <c r="BG30" s="29"/>
    </row>
    <row r="31" spans="1:59" s="2" customFormat="1" ht="27.6" customHeight="1">
      <c r="A31" s="265" t="s">
        <v>71</v>
      </c>
      <c r="B31" s="265"/>
      <c r="C31" s="265"/>
      <c r="D31" s="266"/>
      <c r="E31" s="272">
        <v>5000</v>
      </c>
      <c r="F31" s="273"/>
      <c r="G31" s="273"/>
      <c r="H31" s="274"/>
      <c r="I31" s="272">
        <v>65</v>
      </c>
      <c r="J31" s="273"/>
      <c r="K31" s="273"/>
      <c r="L31" s="273"/>
      <c r="M31" s="274"/>
      <c r="N31" s="267">
        <v>0.29166666666666669</v>
      </c>
      <c r="O31" s="264"/>
      <c r="P31" s="264"/>
      <c r="Q31" s="264"/>
      <c r="R31" s="263">
        <v>0.91666666666666663</v>
      </c>
      <c r="S31" s="264"/>
      <c r="T31" s="264"/>
      <c r="U31" s="264"/>
      <c r="V31" s="251" t="s">
        <v>74</v>
      </c>
      <c r="W31" s="252"/>
      <c r="X31" s="252"/>
      <c r="Y31" s="253"/>
      <c r="Z31" s="251" t="s">
        <v>75</v>
      </c>
      <c r="AA31" s="252"/>
      <c r="AB31" s="252"/>
      <c r="AC31" s="253"/>
      <c r="AD31" s="268" t="s">
        <v>76</v>
      </c>
      <c r="AE31" s="264"/>
      <c r="AF31" s="264"/>
      <c r="AG31" s="269"/>
      <c r="AH31" s="268" t="s">
        <v>76</v>
      </c>
      <c r="AI31" s="264"/>
      <c r="AJ31" s="264"/>
      <c r="AK31" s="269"/>
      <c r="AL31" s="268">
        <v>7.5</v>
      </c>
      <c r="AM31" s="264"/>
      <c r="AN31" s="264"/>
      <c r="AO31" s="264"/>
      <c r="AP31" s="264"/>
      <c r="AQ31" s="269"/>
      <c r="AR31" s="268" t="s">
        <v>82</v>
      </c>
      <c r="AS31" s="264"/>
      <c r="AT31" s="264"/>
      <c r="AU31" s="264"/>
      <c r="AV31" s="264"/>
      <c r="AW31" s="264"/>
      <c r="AX31" s="264"/>
      <c r="BA31" s="43"/>
      <c r="BB31" s="28"/>
      <c r="BC31" s="32"/>
      <c r="BD31" s="28"/>
      <c r="BE31" s="29"/>
      <c r="BF31" s="28"/>
      <c r="BG31" s="29"/>
    </row>
    <row r="32" spans="1:59" s="2" customFormat="1" ht="13.9">
      <c r="A32" s="192"/>
      <c r="B32" s="192"/>
      <c r="C32" s="192"/>
      <c r="D32" s="193"/>
      <c r="E32" s="194"/>
      <c r="F32" s="192"/>
      <c r="G32" s="192"/>
      <c r="H32" s="193"/>
      <c r="I32" s="202"/>
      <c r="J32" s="203"/>
      <c r="K32" s="203"/>
      <c r="L32" s="203"/>
      <c r="M32" s="204"/>
      <c r="N32" s="202"/>
      <c r="O32" s="203"/>
      <c r="P32" s="203"/>
      <c r="Q32" s="203"/>
      <c r="R32" s="203"/>
      <c r="S32" s="203"/>
      <c r="T32" s="203"/>
      <c r="U32" s="204"/>
      <c r="V32" s="194"/>
      <c r="W32" s="192"/>
      <c r="X32" s="192"/>
      <c r="Y32" s="193"/>
      <c r="Z32" s="194"/>
      <c r="AA32" s="192"/>
      <c r="AB32" s="192"/>
      <c r="AC32" s="193"/>
      <c r="AD32" s="194"/>
      <c r="AE32" s="192"/>
      <c r="AF32" s="192"/>
      <c r="AG32" s="193"/>
      <c r="AH32" s="194"/>
      <c r="AI32" s="192"/>
      <c r="AJ32" s="192"/>
      <c r="AK32" s="193"/>
      <c r="AL32" s="194"/>
      <c r="AM32" s="192"/>
      <c r="AN32" s="192"/>
      <c r="AO32" s="192"/>
      <c r="AP32" s="192"/>
      <c r="AQ32" s="193"/>
      <c r="AR32" s="194"/>
      <c r="AS32" s="192"/>
      <c r="AT32" s="192"/>
      <c r="AU32" s="192"/>
      <c r="AV32" s="192"/>
      <c r="AW32" s="192"/>
      <c r="AX32" s="192"/>
      <c r="BA32" s="43"/>
      <c r="BB32" s="28"/>
      <c r="BC32" s="32"/>
      <c r="BD32" s="28"/>
      <c r="BE32" s="29"/>
      <c r="BF32" s="28"/>
      <c r="BG32" s="29"/>
    </row>
    <row r="33" spans="1:59" s="2" customFormat="1" ht="13.9">
      <c r="A33" s="192"/>
      <c r="B33" s="192"/>
      <c r="C33" s="192"/>
      <c r="D33" s="193"/>
      <c r="E33" s="194"/>
      <c r="F33" s="192"/>
      <c r="G33" s="192"/>
      <c r="H33" s="193"/>
      <c r="I33" s="202"/>
      <c r="J33" s="203"/>
      <c r="K33" s="203"/>
      <c r="L33" s="203"/>
      <c r="M33" s="204"/>
      <c r="N33" s="202"/>
      <c r="O33" s="203"/>
      <c r="P33" s="203"/>
      <c r="Q33" s="203"/>
      <c r="R33" s="203"/>
      <c r="S33" s="203"/>
      <c r="T33" s="203"/>
      <c r="U33" s="204"/>
      <c r="V33" s="194"/>
      <c r="W33" s="192"/>
      <c r="X33" s="192"/>
      <c r="Y33" s="193"/>
      <c r="Z33" s="194"/>
      <c r="AA33" s="192"/>
      <c r="AB33" s="192"/>
      <c r="AC33" s="193"/>
      <c r="AD33" s="194"/>
      <c r="AE33" s="192"/>
      <c r="AF33" s="192"/>
      <c r="AG33" s="193"/>
      <c r="AH33" s="194"/>
      <c r="AI33" s="192"/>
      <c r="AJ33" s="192"/>
      <c r="AK33" s="193"/>
      <c r="AL33" s="194"/>
      <c r="AM33" s="192"/>
      <c r="AN33" s="192"/>
      <c r="AO33" s="192"/>
      <c r="AP33" s="192"/>
      <c r="AQ33" s="193"/>
      <c r="AR33" s="194"/>
      <c r="AS33" s="192"/>
      <c r="AT33" s="192"/>
      <c r="AU33" s="192"/>
      <c r="AV33" s="192"/>
      <c r="AW33" s="192"/>
      <c r="AX33" s="192"/>
      <c r="BA33" s="43"/>
      <c r="BB33" s="28"/>
      <c r="BC33" s="32"/>
      <c r="BD33" s="28"/>
      <c r="BE33" s="29"/>
      <c r="BF33" s="28"/>
      <c r="BG33" s="29"/>
    </row>
    <row r="34" spans="1:59" s="2" customFormat="1" ht="13.9">
      <c r="A34" s="192"/>
      <c r="B34" s="192"/>
      <c r="C34" s="192"/>
      <c r="D34" s="193"/>
      <c r="E34" s="194"/>
      <c r="F34" s="192"/>
      <c r="G34" s="192"/>
      <c r="H34" s="193"/>
      <c r="I34" s="202"/>
      <c r="J34" s="203"/>
      <c r="K34" s="203"/>
      <c r="L34" s="203"/>
      <c r="M34" s="204"/>
      <c r="N34" s="202"/>
      <c r="O34" s="203"/>
      <c r="P34" s="203"/>
      <c r="Q34" s="203"/>
      <c r="R34" s="203"/>
      <c r="S34" s="203"/>
      <c r="T34" s="203"/>
      <c r="U34" s="204"/>
      <c r="V34" s="194"/>
      <c r="W34" s="192"/>
      <c r="X34" s="192"/>
      <c r="Y34" s="193"/>
      <c r="Z34" s="194"/>
      <c r="AA34" s="192"/>
      <c r="AB34" s="192"/>
      <c r="AC34" s="193"/>
      <c r="AD34" s="194"/>
      <c r="AE34" s="192"/>
      <c r="AF34" s="192"/>
      <c r="AG34" s="193"/>
      <c r="AH34" s="194"/>
      <c r="AI34" s="192"/>
      <c r="AJ34" s="192"/>
      <c r="AK34" s="193"/>
      <c r="AL34" s="194"/>
      <c r="AM34" s="192"/>
      <c r="AN34" s="192"/>
      <c r="AO34" s="192"/>
      <c r="AP34" s="192"/>
      <c r="AQ34" s="193"/>
      <c r="AR34" s="194"/>
      <c r="AS34" s="192"/>
      <c r="AT34" s="192"/>
      <c r="AU34" s="192"/>
      <c r="AV34" s="192"/>
      <c r="AW34" s="192"/>
      <c r="AX34" s="192"/>
      <c r="BA34" s="43"/>
      <c r="BB34" s="28"/>
      <c r="BC34" s="32"/>
      <c r="BD34" s="28"/>
      <c r="BE34" s="29"/>
      <c r="BF34" s="28"/>
      <c r="BG34" s="29"/>
    </row>
    <row r="35" spans="1:59" s="2" customFormat="1" ht="13.9">
      <c r="A35" s="192"/>
      <c r="B35" s="192"/>
      <c r="C35" s="192"/>
      <c r="D35" s="193"/>
      <c r="E35" s="194"/>
      <c r="F35" s="192"/>
      <c r="G35" s="192"/>
      <c r="H35" s="193"/>
      <c r="I35" s="202"/>
      <c r="J35" s="203"/>
      <c r="K35" s="203"/>
      <c r="L35" s="203"/>
      <c r="M35" s="204"/>
      <c r="N35" s="202"/>
      <c r="O35" s="203"/>
      <c r="P35" s="203"/>
      <c r="Q35" s="203"/>
      <c r="R35" s="203"/>
      <c r="S35" s="203"/>
      <c r="T35" s="203"/>
      <c r="U35" s="204"/>
      <c r="V35" s="194"/>
      <c r="W35" s="192"/>
      <c r="X35" s="192"/>
      <c r="Y35" s="193"/>
      <c r="Z35" s="194"/>
      <c r="AA35" s="192"/>
      <c r="AB35" s="192"/>
      <c r="AC35" s="193"/>
      <c r="AD35" s="194"/>
      <c r="AE35" s="192"/>
      <c r="AF35" s="192"/>
      <c r="AG35" s="193"/>
      <c r="AH35" s="194"/>
      <c r="AI35" s="192"/>
      <c r="AJ35" s="192"/>
      <c r="AK35" s="193"/>
      <c r="AL35" s="194"/>
      <c r="AM35" s="192"/>
      <c r="AN35" s="192"/>
      <c r="AO35" s="192"/>
      <c r="AP35" s="192"/>
      <c r="AQ35" s="193"/>
      <c r="AR35" s="194"/>
      <c r="AS35" s="192"/>
      <c r="AT35" s="192"/>
      <c r="AU35" s="192"/>
      <c r="AV35" s="192"/>
      <c r="AW35" s="192"/>
      <c r="AX35" s="192"/>
      <c r="BA35" s="43"/>
      <c r="BC35" s="32"/>
      <c r="BD35" s="28"/>
      <c r="BE35" s="29"/>
      <c r="BF35" s="28"/>
      <c r="BG35" s="29"/>
    </row>
    <row r="36" spans="1:59" s="2" customFormat="1" ht="13.9">
      <c r="A36" s="192"/>
      <c r="B36" s="192"/>
      <c r="C36" s="192"/>
      <c r="D36" s="193"/>
      <c r="E36" s="194"/>
      <c r="F36" s="192"/>
      <c r="G36" s="192"/>
      <c r="H36" s="193"/>
      <c r="I36" s="202"/>
      <c r="J36" s="203"/>
      <c r="K36" s="203"/>
      <c r="L36" s="203"/>
      <c r="M36" s="204"/>
      <c r="N36" s="202"/>
      <c r="O36" s="203"/>
      <c r="P36" s="203"/>
      <c r="Q36" s="203"/>
      <c r="R36" s="203"/>
      <c r="S36" s="203"/>
      <c r="T36" s="203"/>
      <c r="U36" s="204"/>
      <c r="V36" s="194"/>
      <c r="W36" s="192"/>
      <c r="X36" s="192"/>
      <c r="Y36" s="193"/>
      <c r="Z36" s="194"/>
      <c r="AA36" s="192"/>
      <c r="AB36" s="192"/>
      <c r="AC36" s="193"/>
      <c r="AD36" s="194"/>
      <c r="AE36" s="192"/>
      <c r="AF36" s="192"/>
      <c r="AG36" s="193"/>
      <c r="AH36" s="194"/>
      <c r="AI36" s="192"/>
      <c r="AJ36" s="192"/>
      <c r="AK36" s="193"/>
      <c r="AL36" s="194"/>
      <c r="AM36" s="192"/>
      <c r="AN36" s="192"/>
      <c r="AO36" s="192"/>
      <c r="AP36" s="192"/>
      <c r="AQ36" s="193"/>
      <c r="AR36" s="194"/>
      <c r="AS36" s="192"/>
      <c r="AT36" s="192"/>
      <c r="AU36" s="192"/>
      <c r="AV36" s="192"/>
      <c r="AW36" s="192"/>
      <c r="AX36" s="192"/>
      <c r="BA36" s="43"/>
      <c r="BC36" s="29"/>
      <c r="BD36" s="28"/>
      <c r="BE36" s="29"/>
      <c r="BF36" s="28"/>
      <c r="BG36" s="29"/>
    </row>
    <row r="37" spans="1:59" s="2" customFormat="1" ht="12.75" customHeight="1">
      <c r="A37" s="192"/>
      <c r="B37" s="192"/>
      <c r="C37" s="192"/>
      <c r="D37" s="193"/>
      <c r="E37" s="194"/>
      <c r="F37" s="192"/>
      <c r="G37" s="192"/>
      <c r="H37" s="193"/>
      <c r="I37" s="202"/>
      <c r="J37" s="203"/>
      <c r="K37" s="203"/>
      <c r="L37" s="203"/>
      <c r="M37" s="204"/>
      <c r="N37" s="202"/>
      <c r="O37" s="203"/>
      <c r="P37" s="203"/>
      <c r="Q37" s="203"/>
      <c r="R37" s="203"/>
      <c r="S37" s="203"/>
      <c r="T37" s="203"/>
      <c r="U37" s="204"/>
      <c r="V37" s="194"/>
      <c r="W37" s="192"/>
      <c r="X37" s="192"/>
      <c r="Y37" s="193"/>
      <c r="Z37" s="194"/>
      <c r="AA37" s="192"/>
      <c r="AB37" s="192"/>
      <c r="AC37" s="193"/>
      <c r="AD37" s="194"/>
      <c r="AE37" s="192"/>
      <c r="AF37" s="192"/>
      <c r="AG37" s="193"/>
      <c r="AH37" s="194"/>
      <c r="AI37" s="192"/>
      <c r="AJ37" s="192"/>
      <c r="AK37" s="193"/>
      <c r="AL37" s="194"/>
      <c r="AM37" s="192"/>
      <c r="AN37" s="192"/>
      <c r="AO37" s="192"/>
      <c r="AP37" s="192"/>
      <c r="AQ37" s="193"/>
      <c r="AR37" s="194"/>
      <c r="AS37" s="192"/>
      <c r="AT37" s="192"/>
      <c r="AU37" s="192"/>
      <c r="AV37" s="192"/>
      <c r="AW37" s="192"/>
      <c r="AX37" s="192"/>
      <c r="BA37" s="43"/>
      <c r="BC37" s="29"/>
      <c r="BD37" s="28"/>
      <c r="BE37" s="29"/>
      <c r="BF37" s="28"/>
      <c r="BG37" s="29"/>
    </row>
    <row r="38" spans="1:59" s="2" customFormat="1" ht="12.75" customHeight="1">
      <c r="A38" s="192"/>
      <c r="B38" s="192"/>
      <c r="C38" s="192"/>
      <c r="D38" s="193"/>
      <c r="E38" s="194"/>
      <c r="F38" s="192"/>
      <c r="G38" s="192"/>
      <c r="H38" s="193"/>
      <c r="I38" s="202"/>
      <c r="J38" s="203"/>
      <c r="K38" s="203"/>
      <c r="L38" s="203"/>
      <c r="M38" s="204"/>
      <c r="N38" s="202"/>
      <c r="O38" s="203"/>
      <c r="P38" s="203"/>
      <c r="Q38" s="203"/>
      <c r="R38" s="203"/>
      <c r="S38" s="203"/>
      <c r="T38" s="203"/>
      <c r="U38" s="204"/>
      <c r="V38" s="194"/>
      <c r="W38" s="192"/>
      <c r="X38" s="192"/>
      <c r="Y38" s="193"/>
      <c r="Z38" s="194"/>
      <c r="AA38" s="192"/>
      <c r="AB38" s="192"/>
      <c r="AC38" s="193"/>
      <c r="AD38" s="194"/>
      <c r="AE38" s="192"/>
      <c r="AF38" s="192"/>
      <c r="AG38" s="193"/>
      <c r="AH38" s="194"/>
      <c r="AI38" s="192"/>
      <c r="AJ38" s="192"/>
      <c r="AK38" s="193"/>
      <c r="AL38" s="194"/>
      <c r="AM38" s="192"/>
      <c r="AN38" s="192"/>
      <c r="AO38" s="192"/>
      <c r="AP38" s="192"/>
      <c r="AQ38" s="193"/>
      <c r="AR38" s="194"/>
      <c r="AS38" s="192"/>
      <c r="AT38" s="192"/>
      <c r="AU38" s="192"/>
      <c r="AV38" s="192"/>
      <c r="AW38" s="192"/>
      <c r="AX38" s="192"/>
      <c r="BA38" s="43"/>
      <c r="BC38" s="29"/>
      <c r="BD38" s="28"/>
      <c r="BE38" s="29"/>
      <c r="BF38" s="28"/>
      <c r="BG38" s="29"/>
    </row>
    <row r="39" spans="1:59" s="2" customFormat="1" ht="15.6">
      <c r="A39" s="277" t="s">
        <v>83</v>
      </c>
      <c r="B39" s="277"/>
      <c r="C39" s="215" t="s">
        <v>84</v>
      </c>
      <c r="D39" s="215"/>
      <c r="E39" s="215"/>
      <c r="F39" s="215"/>
      <c r="G39" s="215"/>
      <c r="H39" s="215"/>
      <c r="I39" s="215"/>
      <c r="J39" s="215"/>
      <c r="K39" s="215"/>
      <c r="L39" s="215"/>
      <c r="M39" s="215"/>
      <c r="N39" s="215"/>
      <c r="O39" s="215"/>
      <c r="P39" s="215"/>
      <c r="Q39" s="215"/>
      <c r="R39" s="215"/>
      <c r="S39" s="215"/>
      <c r="T39" s="215"/>
      <c r="U39" s="215"/>
      <c r="V39" s="215"/>
      <c r="W39" s="215"/>
      <c r="X39" s="215"/>
      <c r="Y39" s="215"/>
      <c r="Z39" s="215"/>
      <c r="AA39" s="215"/>
      <c r="AB39" s="215"/>
      <c r="AC39" s="215"/>
      <c r="AD39" s="215"/>
      <c r="AE39" s="215"/>
      <c r="AF39" s="215"/>
      <c r="AG39" s="215"/>
      <c r="AH39" s="215"/>
      <c r="AI39" s="215"/>
      <c r="AJ39" s="215"/>
      <c r="AK39" s="215"/>
      <c r="AL39" s="215"/>
      <c r="AM39" s="215"/>
      <c r="AN39" s="215"/>
      <c r="AO39" s="215"/>
      <c r="AP39" s="215"/>
      <c r="AQ39" s="215"/>
      <c r="AR39" s="215"/>
      <c r="AS39" s="215"/>
      <c r="AT39" s="215"/>
      <c r="AU39" s="219"/>
      <c r="AV39" s="219"/>
      <c r="AW39" s="219"/>
      <c r="AX39" s="219"/>
      <c r="BA39" s="106" t="str">
        <f>IF(ISNA(VLOOKUP("HVAC-B1 &amp; B2", 'Rebate Codes (Recommended)'!$H$10:$H$29,1,FALSE)),IF(ISNA(VLOOKUP("HVAC-B1", 'Rebate Codes (Recommended)'!$H$10:$H$29,1,FALSE)),"","&lt;---- Complete this supplemental data sheet table!"),"&lt;---- Complete this supplemental data sheet table!")</f>
        <v/>
      </c>
      <c r="BC39" s="29"/>
      <c r="BD39" s="28"/>
      <c r="BE39" s="29"/>
      <c r="BF39" s="28"/>
      <c r="BG39" s="29"/>
    </row>
    <row r="40" spans="1:59" s="2" customFormat="1" ht="15.6">
      <c r="A40" s="206"/>
      <c r="B40" s="206"/>
      <c r="C40" s="207" t="s">
        <v>85</v>
      </c>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07"/>
      <c r="AI40" s="207"/>
      <c r="AJ40" s="207"/>
      <c r="AK40" s="207"/>
      <c r="AL40" s="207"/>
      <c r="AM40" s="207"/>
      <c r="AN40" s="207"/>
      <c r="AO40" s="207"/>
      <c r="AP40" s="207"/>
      <c r="AQ40" s="207"/>
      <c r="AR40" s="207"/>
      <c r="AS40" s="207"/>
      <c r="AT40" s="207"/>
      <c r="AU40" s="208" t="s">
        <v>86</v>
      </c>
      <c r="AV40" s="208"/>
      <c r="AW40" s="208"/>
      <c r="AX40" s="208"/>
      <c r="BA40" s="43"/>
      <c r="BC40" s="29"/>
      <c r="BD40" s="28"/>
      <c r="BE40" s="29"/>
      <c r="BF40" s="28"/>
      <c r="BG40" s="29"/>
    </row>
    <row r="41" spans="1:59" s="2" customFormat="1" ht="13.9" customHeight="1">
      <c r="A41" s="170" t="s">
        <v>61</v>
      </c>
      <c r="B41" s="170"/>
      <c r="C41" s="170"/>
      <c r="D41" s="170"/>
      <c r="E41" s="170"/>
      <c r="F41" s="170"/>
      <c r="G41" s="170" t="s">
        <v>87</v>
      </c>
      <c r="H41" s="170"/>
      <c r="I41" s="170" t="s">
        <v>88</v>
      </c>
      <c r="J41" s="170"/>
      <c r="K41" s="170"/>
      <c r="L41" s="170"/>
      <c r="M41" s="170"/>
      <c r="N41" s="170" t="s">
        <v>89</v>
      </c>
      <c r="O41" s="170"/>
      <c r="P41" s="170"/>
      <c r="Q41" s="170"/>
      <c r="R41" s="170"/>
      <c r="S41" s="170"/>
      <c r="T41" s="170" t="s">
        <v>90</v>
      </c>
      <c r="U41" s="170"/>
      <c r="V41" s="170"/>
      <c r="W41" s="170"/>
      <c r="X41" s="170"/>
      <c r="Y41" s="170"/>
      <c r="Z41" s="170"/>
      <c r="AA41" s="170"/>
      <c r="AB41" s="170" t="s">
        <v>91</v>
      </c>
      <c r="AC41" s="170"/>
      <c r="AD41" s="170"/>
      <c r="AE41" s="170"/>
      <c r="AF41" s="172" t="s">
        <v>92</v>
      </c>
      <c r="AG41" s="172"/>
      <c r="AH41" s="172"/>
      <c r="AI41" s="172"/>
      <c r="AJ41" s="172"/>
      <c r="AK41" s="172"/>
      <c r="AL41" s="170" t="s">
        <v>93</v>
      </c>
      <c r="AM41" s="170"/>
      <c r="AN41" s="170"/>
      <c r="AO41" s="170"/>
      <c r="AP41" s="170" t="s">
        <v>94</v>
      </c>
      <c r="AQ41" s="170"/>
      <c r="AR41" s="170"/>
      <c r="AS41" s="170"/>
      <c r="AT41" s="170" t="s">
        <v>95</v>
      </c>
      <c r="AU41" s="170"/>
      <c r="AV41" s="170"/>
      <c r="AW41" s="170"/>
      <c r="AX41" s="170"/>
      <c r="BA41" s="116"/>
      <c r="BC41" s="29"/>
      <c r="BD41" s="28"/>
      <c r="BE41" s="29"/>
      <c r="BF41" s="28"/>
      <c r="BG41" s="29"/>
    </row>
    <row r="42" spans="1:59" s="2" customFormat="1" ht="13.9">
      <c r="A42" s="171"/>
      <c r="B42" s="171"/>
      <c r="C42" s="171"/>
      <c r="D42" s="171"/>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3"/>
      <c r="AG42" s="173"/>
      <c r="AH42" s="173"/>
      <c r="AI42" s="173"/>
      <c r="AJ42" s="173"/>
      <c r="AK42" s="173"/>
      <c r="AL42" s="171"/>
      <c r="AM42" s="171"/>
      <c r="AN42" s="171"/>
      <c r="AO42" s="171"/>
      <c r="AP42" s="171"/>
      <c r="AQ42" s="171"/>
      <c r="AR42" s="171"/>
      <c r="AS42" s="171"/>
      <c r="AT42" s="171"/>
      <c r="AU42" s="171"/>
      <c r="AV42" s="171"/>
      <c r="AW42" s="171"/>
      <c r="AX42" s="171"/>
      <c r="BA42" s="115"/>
      <c r="BC42" s="29"/>
      <c r="BD42" s="28"/>
      <c r="BE42" s="29"/>
      <c r="BF42" s="28"/>
      <c r="BG42" s="29"/>
    </row>
    <row r="43" spans="1:59" s="2" customFormat="1" ht="13.9">
      <c r="A43" s="171"/>
      <c r="B43" s="171"/>
      <c r="C43" s="171"/>
      <c r="D43" s="171"/>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3"/>
      <c r="AG43" s="173"/>
      <c r="AH43" s="173"/>
      <c r="AI43" s="173"/>
      <c r="AJ43" s="173"/>
      <c r="AK43" s="173"/>
      <c r="AL43" s="171"/>
      <c r="AM43" s="171"/>
      <c r="AN43" s="171"/>
      <c r="AO43" s="171"/>
      <c r="AP43" s="171"/>
      <c r="AQ43" s="171"/>
      <c r="AR43" s="171"/>
      <c r="AS43" s="171"/>
      <c r="AT43" s="171"/>
      <c r="AU43" s="171"/>
      <c r="AV43" s="171"/>
      <c r="AW43" s="171"/>
      <c r="AX43" s="171"/>
      <c r="BA43" s="115"/>
      <c r="BC43" s="29"/>
      <c r="BD43" s="28"/>
      <c r="BE43" s="29"/>
      <c r="BF43" s="28"/>
      <c r="BG43" s="29"/>
    </row>
    <row r="44" spans="1:59" s="2" customFormat="1" ht="13.9">
      <c r="A44" s="171"/>
      <c r="B44" s="171"/>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3"/>
      <c r="AG44" s="173"/>
      <c r="AH44" s="173"/>
      <c r="AI44" s="173"/>
      <c r="AJ44" s="173"/>
      <c r="AK44" s="173"/>
      <c r="AL44" s="171"/>
      <c r="AM44" s="171"/>
      <c r="AN44" s="171"/>
      <c r="AO44" s="171"/>
      <c r="AP44" s="171"/>
      <c r="AQ44" s="171"/>
      <c r="AR44" s="171"/>
      <c r="AS44" s="171"/>
      <c r="AT44" s="171"/>
      <c r="AU44" s="171"/>
      <c r="AV44" s="171"/>
      <c r="AW44" s="171"/>
      <c r="AX44" s="171"/>
      <c r="AY44" s="60" t="str">
        <f>IF(I56&gt;=Lookups!$B$40,Lookups!$C$40,IF(AND(I56&lt;Lookups!$B$37, I56&lt;&gt;""),"&lt;5.42 Tons = DNQ",""))</f>
        <v/>
      </c>
      <c r="AZ44" s="72"/>
      <c r="BA44" s="115"/>
      <c r="BC44" s="29"/>
      <c r="BD44" s="28"/>
      <c r="BE44" s="29"/>
      <c r="BF44" s="28"/>
      <c r="BG44" s="29"/>
    </row>
    <row r="45" spans="1:59" s="2" customFormat="1" ht="12.75" customHeight="1">
      <c r="A45" s="171"/>
      <c r="B45" s="171"/>
      <c r="C45" s="171"/>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1"/>
      <c r="AE45" s="171"/>
      <c r="AF45" s="173"/>
      <c r="AG45" s="173"/>
      <c r="AH45" s="173"/>
      <c r="AI45" s="173"/>
      <c r="AJ45" s="173"/>
      <c r="AK45" s="173"/>
      <c r="AL45" s="171"/>
      <c r="AM45" s="171"/>
      <c r="AN45" s="171"/>
      <c r="AO45" s="171"/>
      <c r="AP45" s="171"/>
      <c r="AQ45" s="171"/>
      <c r="AR45" s="171"/>
      <c r="AS45" s="171"/>
      <c r="AT45" s="171"/>
      <c r="AU45" s="171"/>
      <c r="AV45" s="171"/>
      <c r="AW45" s="171"/>
      <c r="AX45" s="171"/>
      <c r="BA45" s="115"/>
      <c r="BB45" s="28"/>
      <c r="BC45" s="29"/>
      <c r="BD45" s="28"/>
      <c r="BE45" s="29"/>
      <c r="BF45" s="28"/>
      <c r="BG45" s="29"/>
    </row>
    <row r="46" spans="1:59" s="2" customFormat="1" ht="12.75" customHeight="1">
      <c r="A46" s="275" t="s">
        <v>96</v>
      </c>
      <c r="B46" s="275"/>
      <c r="C46" s="275"/>
      <c r="D46" s="275"/>
      <c r="E46" s="275"/>
      <c r="F46" s="276"/>
      <c r="G46" s="259">
        <v>1</v>
      </c>
      <c r="H46" s="259"/>
      <c r="I46" s="174">
        <v>15</v>
      </c>
      <c r="J46" s="175"/>
      <c r="K46" s="175"/>
      <c r="L46" s="175"/>
      <c r="M46" s="176"/>
      <c r="N46" s="174">
        <v>16</v>
      </c>
      <c r="O46" s="175"/>
      <c r="P46" s="175"/>
      <c r="Q46" s="175"/>
      <c r="R46" s="175"/>
      <c r="S46" s="176"/>
      <c r="T46" s="189">
        <f>IF(I46&gt;=Lookups!$B$40,Lookups!$D$40,IF(I46&gt;=Lookups!$B$39,Lookups!$D$39,IF(I46&gt;=Lookups!$B$38,Lookups!$D$38,IF(I46&gt;=Lookups!$B$37,Lookups!$D$37,IF(AND(I46&lt;Lookups!$B$37, I46&lt;&gt;""),"&lt;5.42 Tons = DNQ","")))))</f>
        <v>15.4</v>
      </c>
      <c r="U46" s="190"/>
      <c r="V46" s="190"/>
      <c r="W46" s="190"/>
      <c r="X46" s="190"/>
      <c r="Y46" s="190"/>
      <c r="Z46" s="190"/>
      <c r="AA46" s="191"/>
      <c r="AB46" s="174">
        <f>IF(OR(N46="",T46=""),"",N46-T46)</f>
        <v>0.59999999999999964</v>
      </c>
      <c r="AC46" s="175"/>
      <c r="AD46" s="175"/>
      <c r="AE46" s="176"/>
      <c r="AF46" s="177">
        <f xml:space="preserve"> IF(AB46="","",  IF(AB46&lt;0,0, AB46*IF('Rebate Codes (Recommended)'!$C$6=Lookups!$C$7,Lookups!$G$38,Lookups!$G$37)))</f>
        <v>2.9999999999999982</v>
      </c>
      <c r="AG46" s="178"/>
      <c r="AH46" s="178"/>
      <c r="AI46" s="178"/>
      <c r="AJ46" s="178"/>
      <c r="AK46" s="179"/>
      <c r="AL46" s="284">
        <f>IF('Rebate Codes (Recommended)'!$C$6=Lookups!$C$7,Lookups!$H$38,Lookups!$H$37)</f>
        <v>30</v>
      </c>
      <c r="AM46" s="284"/>
      <c r="AN46" s="284"/>
      <c r="AO46" s="284"/>
      <c r="AP46" s="284">
        <f>AF46+AL46</f>
        <v>33</v>
      </c>
      <c r="AQ46" s="284"/>
      <c r="AR46" s="284"/>
      <c r="AS46" s="284"/>
      <c r="AT46" s="284">
        <f t="shared" ref="AT46:AT56" si="0">AP46*I46*G46</f>
        <v>495</v>
      </c>
      <c r="AU46" s="284"/>
      <c r="AV46" s="284"/>
      <c r="AW46" s="284"/>
      <c r="AX46" s="177"/>
      <c r="BA46" s="115"/>
      <c r="BB46" s="28"/>
      <c r="BC46" s="29"/>
      <c r="BD46" s="28"/>
      <c r="BE46" s="29"/>
      <c r="BF46" s="28"/>
      <c r="BG46" s="29"/>
    </row>
    <row r="47" spans="1:59" s="2" customFormat="1" ht="12.75" customHeight="1">
      <c r="A47" s="212"/>
      <c r="B47" s="212"/>
      <c r="C47" s="212"/>
      <c r="D47" s="212"/>
      <c r="E47" s="212"/>
      <c r="F47" s="213"/>
      <c r="G47" s="248"/>
      <c r="H47" s="248"/>
      <c r="I47" s="164"/>
      <c r="J47" s="165"/>
      <c r="K47" s="165"/>
      <c r="L47" s="165"/>
      <c r="M47" s="166"/>
      <c r="N47" s="183"/>
      <c r="O47" s="184"/>
      <c r="P47" s="184"/>
      <c r="Q47" s="184"/>
      <c r="R47" s="184"/>
      <c r="S47" s="185"/>
      <c r="T47" s="180" t="str">
        <f>IF(I47&gt;=Lookups!$B$40,Lookups!$D$40,IF(I47&gt;=Lookups!$B$39,Lookups!$D$39,IF(I47&gt;=Lookups!$B$38,Lookups!$D$38,IF(I47&gt;=Lookups!$B$37,Lookups!$D$37,IF(AND(I47&lt;Lookups!$B$37, I47&lt;&gt;""),"&lt;5.42 Tons = DNQ","")))))</f>
        <v/>
      </c>
      <c r="U47" s="181"/>
      <c r="V47" s="181"/>
      <c r="W47" s="181"/>
      <c r="X47" s="181"/>
      <c r="Y47" s="181"/>
      <c r="Z47" s="181"/>
      <c r="AA47" s="182"/>
      <c r="AB47" s="183" t="str">
        <f>IF(OR(N47="",T47=""),"",N47-T47)</f>
        <v/>
      </c>
      <c r="AC47" s="184"/>
      <c r="AD47" s="184"/>
      <c r="AE47" s="185"/>
      <c r="AF47" s="186" t="str">
        <f xml:space="preserve"> IF(AB47="","",  IF(AB47&lt;0,0, AB47*IF('Rebate Codes (Recommended)'!$C$6=Lookups!$C$7,Lookups!$G$38,Lookups!$G$37)))</f>
        <v/>
      </c>
      <c r="AG47" s="187"/>
      <c r="AH47" s="187"/>
      <c r="AI47" s="187"/>
      <c r="AJ47" s="187"/>
      <c r="AK47" s="188"/>
      <c r="AL47" s="209"/>
      <c r="AM47" s="210"/>
      <c r="AN47" s="210"/>
      <c r="AO47" s="211"/>
      <c r="AP47" s="216">
        <f>IF(OR(AL47="",AL47=0, AF47=""),0,AF47+AL47)</f>
        <v>0</v>
      </c>
      <c r="AQ47" s="216"/>
      <c r="AR47" s="216"/>
      <c r="AS47" s="216"/>
      <c r="AT47" s="220">
        <f>AP47*I47*G47</f>
        <v>0</v>
      </c>
      <c r="AU47" s="220"/>
      <c r="AV47" s="220"/>
      <c r="AW47" s="220"/>
      <c r="AX47" s="221"/>
      <c r="AY47" s="60" t="str">
        <f>IF(I47&gt;=Lookups!$B$40,Lookups!$D$40,IF(I47&gt;=Lookups!$B$39,Lookups!$D$39,IF(I47&gt;=Lookups!$B$38,Lookups!$D$38,IF(I47&gt;=Lookups!$B$37,Lookups!$D$37,IF(AND(I47&lt;Lookups!$B$37, I47&lt;&gt;""),"&lt;5.42 Tons = DNQ","")))))</f>
        <v/>
      </c>
      <c r="AZ47" s="114">
        <f>IF(COUNTIF('Rebate Codes (Recommended)'!$B10,"10025"),1,IF(COUNTIF('Rebate Codes (Recommended)'!$B10,"H10025"),1,IF(COUNTIF('Rebate Codes (Recommended)'!$B10,"N-H10025"),1,IF(COUNTIF('Rebate Codes (Recommended)'!$B10,"10026"),1,IF(COUNTIF('Rebate Codes (Recommended)'!$B10,"H10026"),1,IF(COUNTIF('Rebate Codes (Recommended)'!$B10,"N-H10026"),1,IF(COUNTIF('Rebate Codes (Recommended)'!$B10,"10027"),1,IF(COUNTIF('Rebate Codes (Recommended)'!$B10,"H10027"),1,IF(COUNTIF('Rebate Codes (Recommended)'!$B10,"N-H10027"),1,0)))))))))</f>
        <v>0</v>
      </c>
      <c r="BA47" s="117"/>
      <c r="BB47" s="59" t="str">
        <f xml:space="preserve"> IF(AND(I47&lt;&gt;"",I47&lt;Lookups!$B$37),"Doesn't meet min size of 5.42 tons. DNQ.", IF(OR(O47="",AD47=""),"",IF(AD47&lt;0,"Doesn't meet minimum efficiency of "&amp;V47&amp;" IEER. DNQ.","")))</f>
        <v/>
      </c>
      <c r="BC47" s="29"/>
      <c r="BD47" s="28"/>
      <c r="BE47" s="29"/>
      <c r="BF47" s="28"/>
      <c r="BG47" s="29"/>
    </row>
    <row r="48" spans="1:59" s="2" customFormat="1" ht="13.9">
      <c r="A48" s="212"/>
      <c r="B48" s="212"/>
      <c r="C48" s="212"/>
      <c r="D48" s="212"/>
      <c r="E48" s="212"/>
      <c r="F48" s="213"/>
      <c r="G48" s="248"/>
      <c r="H48" s="248"/>
      <c r="I48" s="164"/>
      <c r="J48" s="165"/>
      <c r="K48" s="165"/>
      <c r="L48" s="165"/>
      <c r="M48" s="166"/>
      <c r="N48" s="183"/>
      <c r="O48" s="184"/>
      <c r="P48" s="184"/>
      <c r="Q48" s="184"/>
      <c r="R48" s="184"/>
      <c r="S48" s="185"/>
      <c r="T48" s="180" t="str">
        <f>IF(I48&gt;=Lookups!$B$40,Lookups!$D$40,IF(I48&gt;=Lookups!$B$39,Lookups!$D$39,IF(I48&gt;=Lookups!$B$38,Lookups!$D$38,IF(I48&gt;=Lookups!$B$37,Lookups!$D$37,IF(AND(I48&lt;Lookups!$B$37, I48&lt;&gt;""),"&lt;5.42 Tons = DNQ","")))))</f>
        <v/>
      </c>
      <c r="U48" s="181"/>
      <c r="V48" s="181"/>
      <c r="W48" s="181"/>
      <c r="X48" s="181"/>
      <c r="Y48" s="181"/>
      <c r="Z48" s="181"/>
      <c r="AA48" s="182"/>
      <c r="AB48" s="183" t="str">
        <f t="shared" ref="AB48:AB56" si="1">IF(OR(N48="",T48=""),"",N48-T48)</f>
        <v/>
      </c>
      <c r="AC48" s="184"/>
      <c r="AD48" s="184"/>
      <c r="AE48" s="185"/>
      <c r="AF48" s="186" t="str">
        <f xml:space="preserve"> IF(AB48="","",  IF(AB48&lt;0,0, AB48*IF('Rebate Codes (Recommended)'!$C$6=Lookups!$C$7,Lookups!$G$38,Lookups!$G$37)))</f>
        <v/>
      </c>
      <c r="AG48" s="187"/>
      <c r="AH48" s="187"/>
      <c r="AI48" s="187"/>
      <c r="AJ48" s="187"/>
      <c r="AK48" s="188"/>
      <c r="AL48" s="209"/>
      <c r="AM48" s="210"/>
      <c r="AN48" s="210"/>
      <c r="AO48" s="211"/>
      <c r="AP48" s="216">
        <f t="shared" ref="AP48:AP56" si="2">IF(OR(AL48="",AL48=0, AF48=""),0,AF48+AL48)</f>
        <v>0</v>
      </c>
      <c r="AQ48" s="216"/>
      <c r="AR48" s="216"/>
      <c r="AS48" s="216"/>
      <c r="AT48" s="220">
        <f t="shared" si="0"/>
        <v>0</v>
      </c>
      <c r="AU48" s="220"/>
      <c r="AV48" s="220"/>
      <c r="AW48" s="220"/>
      <c r="AX48" s="221"/>
      <c r="AY48" s="60" t="str">
        <f>IF(I48&gt;=Lookups!$B$40,Lookups!$D$40,IF(I48&gt;=Lookups!$B$39,Lookups!$D$39,IF(I48&gt;=Lookups!$B$38,Lookups!$D$38,IF(I48&gt;=Lookups!$B$37,Lookups!$D$37,IF(AND(I48&lt;Lookups!$B$37, I48&lt;&gt;""),"&lt;5.42 Tons = DNQ","")))))</f>
        <v/>
      </c>
      <c r="AZ48" s="114">
        <f>IF(COUNTIF('Rebate Codes (Recommended)'!$B11,"10025"),1,IF(COUNTIF('Rebate Codes (Recommended)'!$B11,"H10025"),1,IF(COUNTIF('Rebate Codes (Recommended)'!$B11,"N-H10025"),1,IF(COUNTIF('Rebate Codes (Recommended)'!$B11,"10026"),1,IF(COUNTIF('Rebate Codes (Recommended)'!$B11,"H10026"),1,IF(COUNTIF('Rebate Codes (Recommended)'!$B11,"N-H10026"),1,IF(COUNTIF('Rebate Codes (Recommended)'!$B11,"10027"),1,IF(COUNTIF('Rebate Codes (Recommended)'!$B11,"H10027"),1,IF(COUNTIF('Rebate Codes (Recommended)'!$B11,"N-H10027"),1,0)))))))))</f>
        <v>0</v>
      </c>
      <c r="BA48" s="115"/>
      <c r="BB48" s="59" t="str">
        <f xml:space="preserve"> IF(AND(I48&lt;&gt;"",I48&lt;Lookups!$B$37),"Doesn't meet min size of 5.42 tons. DNQ.", IF(OR(O48="",AD48=""),"",IF(AD48&lt;0,"Doesn't meet minimum efficiency of "&amp;V48&amp;" IEER. DNQ.","")))</f>
        <v/>
      </c>
      <c r="BC48" s="29"/>
      <c r="BD48" s="28"/>
      <c r="BE48" s="29"/>
      <c r="BF48" s="28"/>
      <c r="BG48" s="29"/>
    </row>
    <row r="49" spans="1:59" s="2" customFormat="1" ht="13.9">
      <c r="A49" s="212"/>
      <c r="B49" s="212"/>
      <c r="C49" s="212"/>
      <c r="D49" s="212"/>
      <c r="E49" s="212"/>
      <c r="F49" s="213"/>
      <c r="G49" s="248"/>
      <c r="H49" s="248"/>
      <c r="I49" s="164"/>
      <c r="J49" s="165"/>
      <c r="K49" s="165"/>
      <c r="L49" s="165"/>
      <c r="M49" s="166"/>
      <c r="N49" s="183"/>
      <c r="O49" s="184"/>
      <c r="P49" s="184"/>
      <c r="Q49" s="184"/>
      <c r="R49" s="184"/>
      <c r="S49" s="185"/>
      <c r="T49" s="180" t="str">
        <f>IF(I49&gt;=Lookups!$B$40,Lookups!$D$40,IF(I49&gt;=Lookups!$B$39,Lookups!$D$39,IF(I49&gt;=Lookups!$B$38,Lookups!$D$38,IF(I49&gt;=Lookups!$B$37,Lookups!$D$37,IF(AND(I49&lt;Lookups!$B$37, I49&lt;&gt;""),"&lt;5.42 Tons = DNQ","")))))</f>
        <v/>
      </c>
      <c r="U49" s="181"/>
      <c r="V49" s="181"/>
      <c r="W49" s="181"/>
      <c r="X49" s="181"/>
      <c r="Y49" s="181"/>
      <c r="Z49" s="181"/>
      <c r="AA49" s="182"/>
      <c r="AB49" s="183" t="str">
        <f t="shared" si="1"/>
        <v/>
      </c>
      <c r="AC49" s="184"/>
      <c r="AD49" s="184"/>
      <c r="AE49" s="185"/>
      <c r="AF49" s="186" t="str">
        <f xml:space="preserve"> IF(AB49="","",  IF(AB49&lt;0,0, AB49*IF('Rebate Codes (Recommended)'!$C$6=Lookups!$C$7,Lookups!$G$38,Lookups!$G$37)))</f>
        <v/>
      </c>
      <c r="AG49" s="187"/>
      <c r="AH49" s="187"/>
      <c r="AI49" s="187"/>
      <c r="AJ49" s="187"/>
      <c r="AK49" s="188"/>
      <c r="AL49" s="209"/>
      <c r="AM49" s="210"/>
      <c r="AN49" s="210"/>
      <c r="AO49" s="211"/>
      <c r="AP49" s="216">
        <f t="shared" si="2"/>
        <v>0</v>
      </c>
      <c r="AQ49" s="216"/>
      <c r="AR49" s="216"/>
      <c r="AS49" s="216"/>
      <c r="AT49" s="220">
        <f t="shared" si="0"/>
        <v>0</v>
      </c>
      <c r="AU49" s="220"/>
      <c r="AV49" s="220"/>
      <c r="AW49" s="220"/>
      <c r="AX49" s="221"/>
      <c r="AY49" s="60" t="str">
        <f>IF(I49&gt;=Lookups!$B$40,Lookups!$D$40,IF(I49&gt;=Lookups!$B$39,Lookups!$D$39,IF(I49&gt;=Lookups!$B$38,Lookups!$D$38,IF(I49&gt;=Lookups!$B$37,Lookups!$D$37,IF(AND(I49&lt;Lookups!$B$37, I49&lt;&gt;""),"&lt;5.42 Tons = DNQ","")))))</f>
        <v/>
      </c>
      <c r="AZ49" s="114">
        <f>IF(COUNTIF('Rebate Codes (Recommended)'!$B12,"10025"),1,IF(COUNTIF('Rebate Codes (Recommended)'!$B12,"H10025"),1,IF(COUNTIF('Rebate Codes (Recommended)'!$B12,"N-H10025"),1,IF(COUNTIF('Rebate Codes (Recommended)'!$B12,"10026"),1,IF(COUNTIF('Rebate Codes (Recommended)'!$B12,"H10026"),1,IF(COUNTIF('Rebate Codes (Recommended)'!$B12,"N-H10026"),1,IF(COUNTIF('Rebate Codes (Recommended)'!$B12,"10027"),1,IF(COUNTIF('Rebate Codes (Recommended)'!$B12,"H10027"),1,IF(COUNTIF('Rebate Codes (Recommended)'!$B12,"N-H10027"),1,0)))))))))</f>
        <v>0</v>
      </c>
      <c r="BA49" s="115"/>
      <c r="BB49" s="59" t="str">
        <f xml:space="preserve"> IF(AND(I49&lt;&gt;"",I49&lt;Lookups!$B$37),"Doesn't meet min size of 5.42 tons. DNQ.", IF(OR(O49="",AD49=""),"",IF(AD49&lt;0,"Doesn't meet minimum efficiency of "&amp;V49&amp;" IEER. DNQ.","")))</f>
        <v/>
      </c>
      <c r="BC49" s="29"/>
      <c r="BD49" s="28"/>
      <c r="BE49" s="29"/>
      <c r="BF49" s="28"/>
      <c r="BG49" s="29"/>
    </row>
    <row r="50" spans="1:59" s="2" customFormat="1" ht="13.9">
      <c r="A50" s="212"/>
      <c r="B50" s="212"/>
      <c r="C50" s="212"/>
      <c r="D50" s="212"/>
      <c r="E50" s="212"/>
      <c r="F50" s="213"/>
      <c r="G50" s="248"/>
      <c r="H50" s="248"/>
      <c r="I50" s="164"/>
      <c r="J50" s="165"/>
      <c r="K50" s="165"/>
      <c r="L50" s="165"/>
      <c r="M50" s="166"/>
      <c r="N50" s="183"/>
      <c r="O50" s="184"/>
      <c r="P50" s="184"/>
      <c r="Q50" s="184"/>
      <c r="R50" s="184"/>
      <c r="S50" s="185"/>
      <c r="T50" s="180" t="str">
        <f>IF(I50&gt;=Lookups!$B$40,Lookups!$D$40,IF(I50&gt;=Lookups!$B$39,Lookups!$D$39,IF(I50&gt;=Lookups!$B$38,Lookups!$D$38,IF(I50&gt;=Lookups!$B$37,Lookups!$D$37,IF(AND(I50&lt;Lookups!$B$37, I50&lt;&gt;""),"&lt;5.42 Tons = DNQ","")))))</f>
        <v/>
      </c>
      <c r="U50" s="181"/>
      <c r="V50" s="181"/>
      <c r="W50" s="181"/>
      <c r="X50" s="181"/>
      <c r="Y50" s="181"/>
      <c r="Z50" s="181"/>
      <c r="AA50" s="182"/>
      <c r="AB50" s="183" t="str">
        <f t="shared" si="1"/>
        <v/>
      </c>
      <c r="AC50" s="184"/>
      <c r="AD50" s="184"/>
      <c r="AE50" s="185"/>
      <c r="AF50" s="186" t="str">
        <f xml:space="preserve"> IF(AB50="","",  IF(AB50&lt;0,0, AB50*IF('Rebate Codes (Recommended)'!$C$6=Lookups!$C$7,Lookups!$G$38,Lookups!$G$37)))</f>
        <v/>
      </c>
      <c r="AG50" s="187"/>
      <c r="AH50" s="187"/>
      <c r="AI50" s="187"/>
      <c r="AJ50" s="187"/>
      <c r="AK50" s="188"/>
      <c r="AL50" s="209"/>
      <c r="AM50" s="210"/>
      <c r="AN50" s="210"/>
      <c r="AO50" s="211"/>
      <c r="AP50" s="216">
        <f t="shared" si="2"/>
        <v>0</v>
      </c>
      <c r="AQ50" s="216"/>
      <c r="AR50" s="216"/>
      <c r="AS50" s="216"/>
      <c r="AT50" s="220">
        <f t="shared" si="0"/>
        <v>0</v>
      </c>
      <c r="AU50" s="220"/>
      <c r="AV50" s="220"/>
      <c r="AW50" s="220"/>
      <c r="AX50" s="221"/>
      <c r="AY50" s="60" t="str">
        <f>IF(I50&gt;=Lookups!$B$40,Lookups!$D$40,IF(I50&gt;=Lookups!$B$39,Lookups!$D$39,IF(I50&gt;=Lookups!$B$38,Lookups!$D$38,IF(I50&gt;=Lookups!$B$37,Lookups!$D$37,IF(AND(I50&lt;Lookups!$B$37, I50&lt;&gt;""),"&lt;5.42 Tons = DNQ","")))))</f>
        <v/>
      </c>
      <c r="AZ50" s="114">
        <f>IF(COUNTIF('Rebate Codes (Recommended)'!$B13,"10025"),1,IF(COUNTIF('Rebate Codes (Recommended)'!$B13,"H10025"),1,IF(COUNTIF('Rebate Codes (Recommended)'!$B13,"N-H10025"),1,IF(COUNTIF('Rebate Codes (Recommended)'!$B13,"10026"),1,IF(COUNTIF('Rebate Codes (Recommended)'!$B13,"H10026"),1,IF(COUNTIF('Rebate Codes (Recommended)'!$B13,"N-H10026"),1,IF(COUNTIF('Rebate Codes (Recommended)'!$B13,"10027"),1,IF(COUNTIF('Rebate Codes (Recommended)'!$B13,"H10027"),1,IF(COUNTIF('Rebate Codes (Recommended)'!$B13,"N-H10027"),1,0)))))))))</f>
        <v>0</v>
      </c>
      <c r="BA50" s="115"/>
      <c r="BB50" s="59" t="str">
        <f xml:space="preserve"> IF(AND(I50&lt;&gt;"",I50&lt;Lookups!$B$37),"Doesn't meet min size of 5.42 tons. DNQ.", IF(OR(O50="",AD50=""),"",IF(AD50&lt;0,"Doesn't meet minimum efficiency of "&amp;V50&amp;" IEER. DNQ.","")))</f>
        <v/>
      </c>
      <c r="BC50" s="29"/>
      <c r="BD50" s="28"/>
      <c r="BE50" s="29"/>
      <c r="BF50" s="28"/>
      <c r="BG50" s="29"/>
    </row>
    <row r="51" spans="1:59" s="2" customFormat="1" ht="13.9">
      <c r="A51" s="212"/>
      <c r="B51" s="212"/>
      <c r="C51" s="212"/>
      <c r="D51" s="212"/>
      <c r="E51" s="212"/>
      <c r="F51" s="213"/>
      <c r="G51" s="248"/>
      <c r="H51" s="248"/>
      <c r="I51" s="164"/>
      <c r="J51" s="165"/>
      <c r="K51" s="165"/>
      <c r="L51" s="165"/>
      <c r="M51" s="166"/>
      <c r="N51" s="183"/>
      <c r="O51" s="184"/>
      <c r="P51" s="184"/>
      <c r="Q51" s="184"/>
      <c r="R51" s="184"/>
      <c r="S51" s="185"/>
      <c r="T51" s="180" t="str">
        <f>IF(I51&gt;=Lookups!$B$40,Lookups!$D$40,IF(I51&gt;=Lookups!$B$39,Lookups!$D$39,IF(I51&gt;=Lookups!$B$38,Lookups!$D$38,IF(I51&gt;=Lookups!$B$37,Lookups!$D$37,IF(AND(I51&lt;Lookups!$B$37, I51&lt;&gt;""),"&lt;5.42 Tons = DNQ","")))))</f>
        <v/>
      </c>
      <c r="U51" s="181"/>
      <c r="V51" s="181"/>
      <c r="W51" s="181"/>
      <c r="X51" s="181"/>
      <c r="Y51" s="181"/>
      <c r="Z51" s="181"/>
      <c r="AA51" s="182"/>
      <c r="AB51" s="183" t="str">
        <f t="shared" si="1"/>
        <v/>
      </c>
      <c r="AC51" s="184"/>
      <c r="AD51" s="184"/>
      <c r="AE51" s="185"/>
      <c r="AF51" s="186" t="str">
        <f xml:space="preserve"> IF(AB51="","",  IF(AB51&lt;0,0, AB51*IF('Rebate Codes (Recommended)'!$C$6=Lookups!$C$7,Lookups!$G$38,Lookups!$G$37)))</f>
        <v/>
      </c>
      <c r="AG51" s="187"/>
      <c r="AH51" s="187"/>
      <c r="AI51" s="187"/>
      <c r="AJ51" s="187"/>
      <c r="AK51" s="188"/>
      <c r="AL51" s="209"/>
      <c r="AM51" s="210"/>
      <c r="AN51" s="210"/>
      <c r="AO51" s="211"/>
      <c r="AP51" s="216">
        <f t="shared" si="2"/>
        <v>0</v>
      </c>
      <c r="AQ51" s="216"/>
      <c r="AR51" s="216"/>
      <c r="AS51" s="216"/>
      <c r="AT51" s="220">
        <f t="shared" si="0"/>
        <v>0</v>
      </c>
      <c r="AU51" s="220"/>
      <c r="AV51" s="220"/>
      <c r="AW51" s="220"/>
      <c r="AX51" s="221"/>
      <c r="AY51" s="60" t="str">
        <f>IF(I51&gt;=Lookups!$B$40,Lookups!$D$40,IF(I51&gt;=Lookups!$B$39,Lookups!$D$39,IF(I51&gt;=Lookups!$B$38,Lookups!$D$38,IF(I51&gt;=Lookups!$B$37,Lookups!$D$37,IF(AND(I51&lt;Lookups!$B$37, I51&lt;&gt;""),"&lt;5.42 Tons = DNQ","")))))</f>
        <v/>
      </c>
      <c r="AZ51" s="114">
        <f>IF(COUNTIF('Rebate Codes (Recommended)'!$B14,"10025"),1,IF(COUNTIF('Rebate Codes (Recommended)'!$B14,"H10025"),1,IF(COUNTIF('Rebate Codes (Recommended)'!$B14,"N-H10025"),1,IF(COUNTIF('Rebate Codes (Recommended)'!$B14,"10026"),1,IF(COUNTIF('Rebate Codes (Recommended)'!$B14,"H10026"),1,IF(COUNTIF('Rebate Codes (Recommended)'!$B14,"N-H10026"),1,IF(COUNTIF('Rebate Codes (Recommended)'!$B14,"10027"),1,IF(COUNTIF('Rebate Codes (Recommended)'!$B14,"H10027"),1,IF(COUNTIF('Rebate Codes (Recommended)'!$B14,"N-H10027"),1,0)))))))))</f>
        <v>0</v>
      </c>
      <c r="BA51" s="115"/>
      <c r="BB51" s="59" t="str">
        <f xml:space="preserve"> IF(AND(I51&lt;&gt;"",I51&lt;Lookups!$B$37),"Doesn't meet min size of 5.42 tons. DNQ.", IF(OR(O51="",AD51=""),"",IF(AD51&lt;0,"Doesn't meet minimum efficiency of "&amp;V51&amp;" IEER. DNQ.","")))</f>
        <v/>
      </c>
      <c r="BC51" s="29"/>
      <c r="BD51" s="28"/>
      <c r="BE51" s="29"/>
      <c r="BF51" s="28"/>
      <c r="BG51" s="29"/>
    </row>
    <row r="52" spans="1:59" s="2" customFormat="1" ht="13.9">
      <c r="A52" s="212"/>
      <c r="B52" s="212"/>
      <c r="C52" s="212"/>
      <c r="D52" s="212"/>
      <c r="E52" s="212"/>
      <c r="F52" s="213"/>
      <c r="G52" s="248"/>
      <c r="H52" s="248"/>
      <c r="I52" s="164"/>
      <c r="J52" s="165"/>
      <c r="K52" s="165"/>
      <c r="L52" s="165"/>
      <c r="M52" s="166"/>
      <c r="N52" s="183"/>
      <c r="O52" s="184"/>
      <c r="P52" s="184"/>
      <c r="Q52" s="184"/>
      <c r="R52" s="184"/>
      <c r="S52" s="185"/>
      <c r="T52" s="180" t="str">
        <f>IF(I52&gt;=Lookups!$B$40,Lookups!$D$40,IF(I52&gt;=Lookups!$B$39,Lookups!$D$39,IF(I52&gt;=Lookups!$B$38,Lookups!$D$38,IF(I52&gt;=Lookups!$B$37,Lookups!$D$37,IF(AND(I52&lt;Lookups!$B$37, I52&lt;&gt;""),"&lt;5.42 Tons = DNQ","")))))</f>
        <v/>
      </c>
      <c r="U52" s="181"/>
      <c r="V52" s="181"/>
      <c r="W52" s="181"/>
      <c r="X52" s="181"/>
      <c r="Y52" s="181"/>
      <c r="Z52" s="181"/>
      <c r="AA52" s="182"/>
      <c r="AB52" s="183" t="str">
        <f t="shared" si="1"/>
        <v/>
      </c>
      <c r="AC52" s="184"/>
      <c r="AD52" s="184"/>
      <c r="AE52" s="185"/>
      <c r="AF52" s="186" t="str">
        <f xml:space="preserve"> IF(AB52="","",  IF(AB52&lt;0,0, AB52*IF('Rebate Codes (Recommended)'!$C$6=Lookups!$C$7,Lookups!$G$38,Lookups!$G$37)))</f>
        <v/>
      </c>
      <c r="AG52" s="187"/>
      <c r="AH52" s="187"/>
      <c r="AI52" s="187"/>
      <c r="AJ52" s="187"/>
      <c r="AK52" s="188"/>
      <c r="AL52" s="209"/>
      <c r="AM52" s="210"/>
      <c r="AN52" s="210"/>
      <c r="AO52" s="211"/>
      <c r="AP52" s="216">
        <f t="shared" si="2"/>
        <v>0</v>
      </c>
      <c r="AQ52" s="216"/>
      <c r="AR52" s="216"/>
      <c r="AS52" s="216"/>
      <c r="AT52" s="220">
        <f t="shared" si="0"/>
        <v>0</v>
      </c>
      <c r="AU52" s="220"/>
      <c r="AV52" s="220"/>
      <c r="AW52" s="220"/>
      <c r="AX52" s="221"/>
      <c r="AY52" s="60" t="str">
        <f>IF(I52&gt;=Lookups!$B$40,Lookups!$D$40,IF(I52&gt;=Lookups!$B$39,Lookups!$D$39,IF(I52&gt;=Lookups!$B$38,Lookups!$D$38,IF(I52&gt;=Lookups!$B$37,Lookups!$D$37,IF(AND(I52&lt;Lookups!$B$37, I52&lt;&gt;""),"&lt;5.42 Tons = DNQ","")))))</f>
        <v/>
      </c>
      <c r="AZ52" s="114">
        <f>IF(COUNTIF('Rebate Codes (Recommended)'!$B15,"10025"),1,IF(COUNTIF('Rebate Codes (Recommended)'!$B15,"H10025"),1,IF(COUNTIF('Rebate Codes (Recommended)'!$B15,"N-H10025"),1,IF(COUNTIF('Rebate Codes (Recommended)'!$B15,"10026"),1,IF(COUNTIF('Rebate Codes (Recommended)'!$B15,"H10026"),1,IF(COUNTIF('Rebate Codes (Recommended)'!$B15,"N-H10026"),1,IF(COUNTIF('Rebate Codes (Recommended)'!$B15,"10027"),1,IF(COUNTIF('Rebate Codes (Recommended)'!$B15,"H10027"),1,IF(COUNTIF('Rebate Codes (Recommended)'!$B15,"N-H10027"),1,0)))))))))</f>
        <v>0</v>
      </c>
      <c r="BA52" s="115"/>
      <c r="BB52" s="59" t="str">
        <f xml:space="preserve"> IF(AND(I52&lt;&gt;"",I52&lt;Lookups!$B$37),"Doesn't meet min size of 5.42 tons. DNQ.", IF(OR(O52="",AD52=""),"",IF(AD52&lt;0,"Doesn't meet minimum efficiency of "&amp;V52&amp;" IEER. DNQ.","")))</f>
        <v/>
      </c>
      <c r="BC52" s="29"/>
      <c r="BD52" s="28"/>
      <c r="BE52" s="29"/>
      <c r="BF52" s="28"/>
      <c r="BG52" s="29"/>
    </row>
    <row r="53" spans="1:59" s="2" customFormat="1" ht="13.9">
      <c r="A53" s="212"/>
      <c r="B53" s="212"/>
      <c r="C53" s="212"/>
      <c r="D53" s="212"/>
      <c r="E53" s="212"/>
      <c r="F53" s="213"/>
      <c r="G53" s="248"/>
      <c r="H53" s="248"/>
      <c r="I53" s="164"/>
      <c r="J53" s="165"/>
      <c r="K53" s="165"/>
      <c r="L53" s="165"/>
      <c r="M53" s="166"/>
      <c r="N53" s="183"/>
      <c r="O53" s="184"/>
      <c r="P53" s="184"/>
      <c r="Q53" s="184"/>
      <c r="R53" s="184"/>
      <c r="S53" s="185"/>
      <c r="T53" s="180" t="str">
        <f>IF(I53&gt;=Lookups!$B$40,Lookups!$D$40,IF(I53&gt;=Lookups!$B$39,Lookups!$D$39,IF(I53&gt;=Lookups!$B$38,Lookups!$D$38,IF(I53&gt;=Lookups!$B$37,Lookups!$D$37,IF(AND(I53&lt;Lookups!$B$37, I53&lt;&gt;""),"&lt;5.42 Tons = DNQ","")))))</f>
        <v/>
      </c>
      <c r="U53" s="181"/>
      <c r="V53" s="181"/>
      <c r="W53" s="181"/>
      <c r="X53" s="181"/>
      <c r="Y53" s="181"/>
      <c r="Z53" s="181"/>
      <c r="AA53" s="182"/>
      <c r="AB53" s="183" t="str">
        <f t="shared" si="1"/>
        <v/>
      </c>
      <c r="AC53" s="184"/>
      <c r="AD53" s="184"/>
      <c r="AE53" s="185"/>
      <c r="AF53" s="186" t="str">
        <f xml:space="preserve"> IF(AB53="","",  IF(AB53&lt;0,0, AB53*IF('Rebate Codes (Recommended)'!$C$6=Lookups!$C$7,Lookups!$G$38,Lookups!$G$37)))</f>
        <v/>
      </c>
      <c r="AG53" s="187"/>
      <c r="AH53" s="187"/>
      <c r="AI53" s="187"/>
      <c r="AJ53" s="187"/>
      <c r="AK53" s="188"/>
      <c r="AL53" s="209"/>
      <c r="AM53" s="210"/>
      <c r="AN53" s="210"/>
      <c r="AO53" s="211"/>
      <c r="AP53" s="216">
        <f t="shared" si="2"/>
        <v>0</v>
      </c>
      <c r="AQ53" s="216"/>
      <c r="AR53" s="216"/>
      <c r="AS53" s="216"/>
      <c r="AT53" s="220">
        <f t="shared" si="0"/>
        <v>0</v>
      </c>
      <c r="AU53" s="220"/>
      <c r="AV53" s="220"/>
      <c r="AW53" s="220"/>
      <c r="AX53" s="221"/>
      <c r="AY53" s="60" t="str">
        <f>IF(I53&gt;=Lookups!$B$40,Lookups!$D$40,IF(I53&gt;=Lookups!$B$39,Lookups!$D$39,IF(I53&gt;=Lookups!$B$38,Lookups!$D$38,IF(I53&gt;=Lookups!$B$37,Lookups!$D$37,IF(AND(I53&lt;Lookups!$B$37, I53&lt;&gt;""),"&lt;5.42 Tons = DNQ","")))))</f>
        <v/>
      </c>
      <c r="AZ53" s="114">
        <f>IF(COUNTIF('Rebate Codes (Recommended)'!$B16,"10025"),1,IF(COUNTIF('Rebate Codes (Recommended)'!$B16,"H10025"),1,IF(COUNTIF('Rebate Codes (Recommended)'!$B16,"N-H10025"),1,IF(COUNTIF('Rebate Codes (Recommended)'!$B16,"10026"),1,IF(COUNTIF('Rebate Codes (Recommended)'!$B16,"H10026"),1,IF(COUNTIF('Rebate Codes (Recommended)'!$B16,"N-H10026"),1,IF(COUNTIF('Rebate Codes (Recommended)'!$B16,"10027"),1,IF(COUNTIF('Rebate Codes (Recommended)'!$B16,"H10027"),1,IF(COUNTIF('Rebate Codes (Recommended)'!$B16,"N-H10027"),1,0)))))))))</f>
        <v>0</v>
      </c>
      <c r="BA53" s="115"/>
      <c r="BB53" s="59" t="str">
        <f xml:space="preserve"> IF(AND(I53&lt;&gt;"",I53&lt;Lookups!$B$37),"Doesn't meet min size of 5.42 tons. DNQ.", IF(OR(O53="",AD53=""),"",IF(AD53&lt;0,"Doesn't meet minimum efficiency of "&amp;V53&amp;" IEER. DNQ.","")))</f>
        <v/>
      </c>
      <c r="BC53" s="29"/>
      <c r="BD53" s="28"/>
      <c r="BE53" s="29"/>
      <c r="BF53" s="28"/>
      <c r="BG53" s="29"/>
    </row>
    <row r="54" spans="1:59" s="2" customFormat="1" ht="13.9">
      <c r="A54" s="212"/>
      <c r="B54" s="212"/>
      <c r="C54" s="212"/>
      <c r="D54" s="212"/>
      <c r="E54" s="212"/>
      <c r="F54" s="213"/>
      <c r="G54" s="248"/>
      <c r="H54" s="248"/>
      <c r="I54" s="164"/>
      <c r="J54" s="165"/>
      <c r="K54" s="165"/>
      <c r="L54" s="165"/>
      <c r="M54" s="166"/>
      <c r="N54" s="183"/>
      <c r="O54" s="184"/>
      <c r="P54" s="184"/>
      <c r="Q54" s="184"/>
      <c r="R54" s="184"/>
      <c r="S54" s="185"/>
      <c r="T54" s="180" t="str">
        <f>IF(I54&gt;=Lookups!$B$40,Lookups!$D$40,IF(I54&gt;=Lookups!$B$39,Lookups!$D$39,IF(I54&gt;=Lookups!$B$38,Lookups!$D$38,IF(I54&gt;=Lookups!$B$37,Lookups!$D$37,IF(AND(I54&lt;Lookups!$B$37, I54&lt;&gt;""),"&lt;5.42 Tons = DNQ","")))))</f>
        <v/>
      </c>
      <c r="U54" s="181"/>
      <c r="V54" s="181"/>
      <c r="W54" s="181"/>
      <c r="X54" s="181"/>
      <c r="Y54" s="181"/>
      <c r="Z54" s="181"/>
      <c r="AA54" s="182"/>
      <c r="AB54" s="183" t="str">
        <f t="shared" si="1"/>
        <v/>
      </c>
      <c r="AC54" s="184"/>
      <c r="AD54" s="184"/>
      <c r="AE54" s="185"/>
      <c r="AF54" s="186" t="str">
        <f xml:space="preserve"> IF(AB54="","",  IF(AB54&lt;0,0, AB54*IF('Rebate Codes (Recommended)'!$C$6=Lookups!$C$7,Lookups!$G$38,Lookups!$G$37)))</f>
        <v/>
      </c>
      <c r="AG54" s="187"/>
      <c r="AH54" s="187"/>
      <c r="AI54" s="187"/>
      <c r="AJ54" s="187"/>
      <c r="AK54" s="188"/>
      <c r="AL54" s="209"/>
      <c r="AM54" s="210"/>
      <c r="AN54" s="210"/>
      <c r="AO54" s="211"/>
      <c r="AP54" s="216">
        <f t="shared" si="2"/>
        <v>0</v>
      </c>
      <c r="AQ54" s="216"/>
      <c r="AR54" s="216"/>
      <c r="AS54" s="216"/>
      <c r="AT54" s="220">
        <f t="shared" si="0"/>
        <v>0</v>
      </c>
      <c r="AU54" s="220"/>
      <c r="AV54" s="220"/>
      <c r="AW54" s="220"/>
      <c r="AX54" s="221"/>
      <c r="AY54" s="60" t="str">
        <f>IF(I54&gt;=Lookups!$B$40,Lookups!$D$40,IF(I54&gt;=Lookups!$B$39,Lookups!$D$39,IF(I54&gt;=Lookups!$B$38,Lookups!$D$38,IF(I54&gt;=Lookups!$B$37,Lookups!$D$37,IF(AND(I54&lt;Lookups!$B$37, I54&lt;&gt;""),"&lt;5.42 Tons = DNQ","")))))</f>
        <v/>
      </c>
      <c r="AZ54" s="114">
        <f>IF(COUNTIF('Rebate Codes (Recommended)'!$B17,"10025"),1,IF(COUNTIF('Rebate Codes (Recommended)'!$B17,"H10025"),1,IF(COUNTIF('Rebate Codes (Recommended)'!$B17,"N-H10025"),1,IF(COUNTIF('Rebate Codes (Recommended)'!$B17,"10026"),1,IF(COUNTIF('Rebate Codes (Recommended)'!$B17,"H10026"),1,IF(COUNTIF('Rebate Codes (Recommended)'!$B17,"N-H10026"),1,IF(COUNTIF('Rebate Codes (Recommended)'!$B17,"10027"),1,IF(COUNTIF('Rebate Codes (Recommended)'!$B17,"H10027"),1,IF(COUNTIF('Rebate Codes (Recommended)'!$B17,"N-H10027"),1,0)))))))))</f>
        <v>0</v>
      </c>
      <c r="BA54" s="115"/>
      <c r="BB54" s="59" t="str">
        <f xml:space="preserve"> IF(AND(I54&lt;&gt;"",I54&lt;Lookups!$B$37),"Doesn't meet min size of 5.42 tons. DNQ.", IF(OR(O54="",AD54=""),"",IF(AD54&lt;0,"Doesn't meet minimum efficiency of "&amp;V54&amp;" IEER. DNQ.","")))</f>
        <v/>
      </c>
      <c r="BC54" s="29"/>
      <c r="BD54" s="28"/>
      <c r="BE54" s="29"/>
      <c r="BF54" s="28"/>
      <c r="BG54" s="29"/>
    </row>
    <row r="55" spans="1:59" s="2" customFormat="1" ht="13.9">
      <c r="A55" s="212"/>
      <c r="B55" s="212"/>
      <c r="C55" s="212"/>
      <c r="D55" s="212"/>
      <c r="E55" s="212"/>
      <c r="F55" s="213"/>
      <c r="G55" s="248"/>
      <c r="H55" s="248"/>
      <c r="I55" s="164"/>
      <c r="J55" s="165"/>
      <c r="K55" s="165"/>
      <c r="L55" s="165"/>
      <c r="M55" s="166"/>
      <c r="N55" s="183"/>
      <c r="O55" s="184"/>
      <c r="P55" s="184"/>
      <c r="Q55" s="184"/>
      <c r="R55" s="184"/>
      <c r="S55" s="185"/>
      <c r="T55" s="180" t="str">
        <f>IF(I55&gt;=Lookups!$B$40,Lookups!$D$40,IF(I55&gt;=Lookups!$B$39,Lookups!$D$39,IF(I55&gt;=Lookups!$B$38,Lookups!$D$38,IF(I55&gt;=Lookups!$B$37,Lookups!$D$37,IF(AND(I55&lt;Lookups!$B$37, I55&lt;&gt;""),"&lt;5.42 Tons = DNQ","")))))</f>
        <v/>
      </c>
      <c r="U55" s="181"/>
      <c r="V55" s="181"/>
      <c r="W55" s="181"/>
      <c r="X55" s="181"/>
      <c r="Y55" s="181"/>
      <c r="Z55" s="181"/>
      <c r="AA55" s="182"/>
      <c r="AB55" s="183" t="str">
        <f t="shared" si="1"/>
        <v/>
      </c>
      <c r="AC55" s="184"/>
      <c r="AD55" s="184"/>
      <c r="AE55" s="185"/>
      <c r="AF55" s="186" t="str">
        <f xml:space="preserve"> IF(AB55="","",  IF(AB55&lt;0,0, AB55*IF('Rebate Codes (Recommended)'!$C$6=Lookups!$C$7,Lookups!$G$38,Lookups!$G$37)))</f>
        <v/>
      </c>
      <c r="AG55" s="187"/>
      <c r="AH55" s="187"/>
      <c r="AI55" s="187"/>
      <c r="AJ55" s="187"/>
      <c r="AK55" s="188"/>
      <c r="AL55" s="209"/>
      <c r="AM55" s="210"/>
      <c r="AN55" s="210"/>
      <c r="AO55" s="211"/>
      <c r="AP55" s="216">
        <f t="shared" si="2"/>
        <v>0</v>
      </c>
      <c r="AQ55" s="216"/>
      <c r="AR55" s="216"/>
      <c r="AS55" s="216"/>
      <c r="AT55" s="220">
        <f t="shared" si="0"/>
        <v>0</v>
      </c>
      <c r="AU55" s="220"/>
      <c r="AV55" s="220"/>
      <c r="AW55" s="220"/>
      <c r="AX55" s="221"/>
      <c r="AY55" s="60" t="str">
        <f>IF(I55&gt;=Lookups!$B$40,Lookups!$D$40,IF(I55&gt;=Lookups!$B$39,Lookups!$D$39,IF(I55&gt;=Lookups!$B$38,Lookups!$D$38,IF(I55&gt;=Lookups!$B$37,Lookups!$D$37,IF(AND(I55&lt;Lookups!$B$37, I55&lt;&gt;""),"&lt;5.42 Tons = DNQ","")))))</f>
        <v/>
      </c>
      <c r="AZ55" s="114">
        <f>IF(COUNTIF('Rebate Codes (Recommended)'!$B18,"10025"),1,IF(COUNTIF('Rebate Codes (Recommended)'!$B18,"H10025"),1,IF(COUNTIF('Rebate Codes (Recommended)'!$B18,"N-H10025"),1,IF(COUNTIF('Rebate Codes (Recommended)'!$B18,"10026"),1,IF(COUNTIF('Rebate Codes (Recommended)'!$B18,"H10026"),1,IF(COUNTIF('Rebate Codes (Recommended)'!$B18,"N-H10026"),1,IF(COUNTIF('Rebate Codes (Recommended)'!$B18,"10027"),1,IF(COUNTIF('Rebate Codes (Recommended)'!$B18,"H10027"),1,IF(COUNTIF('Rebate Codes (Recommended)'!$B18,"N-H10027"),1,0)))))))))</f>
        <v>0</v>
      </c>
      <c r="BA55" s="115"/>
      <c r="BB55" s="59" t="str">
        <f xml:space="preserve"> IF(AND(I55&lt;&gt;"",I55&lt;Lookups!$B$37),"Doesn't meet min size of 5.42 tons. DNQ.", IF(OR(O55="",AD55=""),"",IF(AD55&lt;0,"Doesn't meet minimum efficiency of "&amp;V55&amp;" IEER. DNQ.","")))</f>
        <v/>
      </c>
      <c r="BC55" s="29"/>
      <c r="BD55" s="28"/>
      <c r="BE55" s="29"/>
      <c r="BF55" s="28"/>
      <c r="BG55" s="29"/>
    </row>
    <row r="56" spans="1:59" s="2" customFormat="1" ht="13.9">
      <c r="A56" s="212"/>
      <c r="B56" s="212"/>
      <c r="C56" s="212"/>
      <c r="D56" s="212"/>
      <c r="E56" s="212"/>
      <c r="F56" s="213"/>
      <c r="G56" s="248"/>
      <c r="H56" s="248"/>
      <c r="I56" s="164"/>
      <c r="J56" s="165"/>
      <c r="K56" s="165"/>
      <c r="L56" s="165"/>
      <c r="M56" s="166"/>
      <c r="N56" s="183"/>
      <c r="O56" s="184"/>
      <c r="P56" s="184"/>
      <c r="Q56" s="184"/>
      <c r="R56" s="184"/>
      <c r="S56" s="185"/>
      <c r="T56" s="180" t="str">
        <f>IF(I56&gt;=Lookups!$B$40,Lookups!$D$40,IF(I56&gt;=Lookups!$B$39,Lookups!$D$39,IF(I56&gt;=Lookups!$B$38,Lookups!$D$38,IF(I56&gt;=Lookups!$B$37,Lookups!$D$37,IF(AND(I56&lt;Lookups!$B$37, I56&lt;&gt;""),"&lt;5.42 Tons = DNQ","")))))</f>
        <v/>
      </c>
      <c r="U56" s="181"/>
      <c r="V56" s="181"/>
      <c r="W56" s="181"/>
      <c r="X56" s="181"/>
      <c r="Y56" s="181"/>
      <c r="Z56" s="181"/>
      <c r="AA56" s="182"/>
      <c r="AB56" s="183" t="str">
        <f t="shared" si="1"/>
        <v/>
      </c>
      <c r="AC56" s="184"/>
      <c r="AD56" s="184"/>
      <c r="AE56" s="185"/>
      <c r="AF56" s="186" t="str">
        <f xml:space="preserve"> IF(AB56="","",  IF(AB56&lt;0,0, AB56*IF('Rebate Codes (Recommended)'!$C$6=Lookups!$C$7,Lookups!$G$38,Lookups!$G$37)))</f>
        <v/>
      </c>
      <c r="AG56" s="187"/>
      <c r="AH56" s="187"/>
      <c r="AI56" s="187"/>
      <c r="AJ56" s="187"/>
      <c r="AK56" s="188"/>
      <c r="AL56" s="209"/>
      <c r="AM56" s="210"/>
      <c r="AN56" s="210"/>
      <c r="AO56" s="211"/>
      <c r="AP56" s="216">
        <f t="shared" si="2"/>
        <v>0</v>
      </c>
      <c r="AQ56" s="216"/>
      <c r="AR56" s="216"/>
      <c r="AS56" s="216"/>
      <c r="AT56" s="220">
        <f t="shared" si="0"/>
        <v>0</v>
      </c>
      <c r="AU56" s="220"/>
      <c r="AV56" s="220"/>
      <c r="AW56" s="220"/>
      <c r="AX56" s="221"/>
      <c r="AY56" s="60" t="str">
        <f>IF(I56&gt;=Lookups!$B$40,Lookups!$D$40,IF(I56&gt;=Lookups!$B$39,Lookups!$D$39,IF(I56&gt;=Lookups!$B$38,Lookups!$D$38,IF(I56&gt;=Lookups!$B$37,Lookups!$D$37,IF(AND(I56&lt;Lookups!$B$37, I56&lt;&gt;""),"&lt;5.42 Tons = DNQ","")))))</f>
        <v/>
      </c>
      <c r="AZ56" s="114">
        <f>IF(COUNTIF('Rebate Codes (Recommended)'!$B19,"10025"),1,IF(COUNTIF('Rebate Codes (Recommended)'!$B19,"H10025"),1,IF(COUNTIF('Rebate Codes (Recommended)'!$B19,"N-H10025"),1,IF(COUNTIF('Rebate Codes (Recommended)'!$B19,"10026"),1,IF(COUNTIF('Rebate Codes (Recommended)'!$B19,"H10026"),1,IF(COUNTIF('Rebate Codes (Recommended)'!$B19,"N-H10026"),1,IF(COUNTIF('Rebate Codes (Recommended)'!$B19,"10027"),1,IF(COUNTIF('Rebate Codes (Recommended)'!$B19,"H10027"),1,IF(COUNTIF('Rebate Codes (Recommended)'!$B19,"N-H10027"),1,0)))))))))</f>
        <v>0</v>
      </c>
      <c r="BA56" s="115"/>
      <c r="BB56" s="59" t="str">
        <f xml:space="preserve"> IF(AND(I56&lt;&gt;"",I56&lt;Lookups!$B$37),"Doesn't meet min size of 5.42 tons. DNQ.", IF(OR(O56="",AD56=""),"",IF(AD56&lt;0,"Doesn't meet minimum efficiency of "&amp;V56&amp;" IEER. DNQ.","")))</f>
        <v/>
      </c>
      <c r="BC56" s="29"/>
      <c r="BD56" s="28"/>
      <c r="BE56" s="29"/>
      <c r="BF56" s="28"/>
      <c r="BG56" s="29"/>
    </row>
    <row r="57" spans="1:59" s="2" customFormat="1" ht="15.6" customHeight="1">
      <c r="A57" s="214" t="s">
        <v>97</v>
      </c>
      <c r="B57" s="214"/>
      <c r="C57" s="215" t="s">
        <v>98</v>
      </c>
      <c r="D57" s="215"/>
      <c r="E57" s="215"/>
      <c r="F57" s="215"/>
      <c r="G57" s="215"/>
      <c r="H57" s="215"/>
      <c r="I57" s="215"/>
      <c r="J57" s="215"/>
      <c r="K57" s="215"/>
      <c r="L57" s="215"/>
      <c r="M57" s="215"/>
      <c r="N57" s="215"/>
      <c r="O57" s="215"/>
      <c r="P57" s="215"/>
      <c r="Q57" s="215"/>
      <c r="R57" s="215"/>
      <c r="S57" s="215"/>
      <c r="T57" s="215"/>
      <c r="U57" s="215"/>
      <c r="V57" s="215"/>
      <c r="W57" s="215"/>
      <c r="X57" s="215"/>
      <c r="Y57" s="215"/>
      <c r="Z57" s="215"/>
      <c r="AA57" s="215"/>
      <c r="AB57" s="215"/>
      <c r="AC57" s="215"/>
      <c r="AD57" s="215"/>
      <c r="AE57" s="215"/>
      <c r="AF57" s="215"/>
      <c r="AG57" s="215"/>
      <c r="AH57" s="215"/>
      <c r="AI57" s="215"/>
      <c r="AJ57" s="215"/>
      <c r="AK57" s="215"/>
      <c r="AL57" s="215"/>
      <c r="AM57" s="215"/>
      <c r="AN57" s="215"/>
      <c r="AO57" s="215"/>
      <c r="AP57" s="215"/>
      <c r="AQ57" s="215"/>
      <c r="AR57" s="215"/>
      <c r="AS57" s="215"/>
      <c r="AT57" s="215"/>
      <c r="AU57" s="205"/>
      <c r="AV57" s="205"/>
      <c r="AW57" s="205"/>
      <c r="AX57" s="205"/>
      <c r="AY57" s="60" t="str">
        <f>IF(I66&gt;=Lookups!$B$40,Lookups!$C$40,IF(AND(I66&lt;Lookups!$B$37, I66&lt;&gt;""),"&lt;5.42 Tons = DNQ",""))</f>
        <v/>
      </c>
      <c r="BA57" s="115"/>
      <c r="BB57" s="59"/>
      <c r="BC57" s="29"/>
      <c r="BD57" s="28"/>
      <c r="BE57" s="29"/>
      <c r="BF57" s="28"/>
      <c r="BG57" s="29"/>
    </row>
    <row r="58" spans="1:59" s="2" customFormat="1" ht="15.6" customHeight="1">
      <c r="A58" s="206"/>
      <c r="B58" s="206"/>
      <c r="C58" s="207" t="s">
        <v>99</v>
      </c>
      <c r="D58" s="207"/>
      <c r="E58" s="207"/>
      <c r="F58" s="207"/>
      <c r="G58" s="207"/>
      <c r="H58" s="207"/>
      <c r="I58" s="207"/>
      <c r="J58" s="207"/>
      <c r="K58" s="207"/>
      <c r="L58" s="207"/>
      <c r="M58" s="207"/>
      <c r="N58" s="207"/>
      <c r="O58" s="207"/>
      <c r="P58" s="207"/>
      <c r="Q58" s="207"/>
      <c r="R58" s="207"/>
      <c r="S58" s="207"/>
      <c r="T58" s="207"/>
      <c r="U58" s="207"/>
      <c r="V58" s="207"/>
      <c r="W58" s="207"/>
      <c r="X58" s="207"/>
      <c r="Y58" s="207"/>
      <c r="Z58" s="207"/>
      <c r="AA58" s="207"/>
      <c r="AB58" s="207"/>
      <c r="AC58" s="207"/>
      <c r="AD58" s="207"/>
      <c r="AE58" s="207"/>
      <c r="AF58" s="207"/>
      <c r="AG58" s="207"/>
      <c r="AH58" s="207"/>
      <c r="AI58" s="207"/>
      <c r="AJ58" s="207"/>
      <c r="AK58" s="207"/>
      <c r="AL58" s="207"/>
      <c r="AM58" s="207"/>
      <c r="AN58" s="207"/>
      <c r="AO58" s="207"/>
      <c r="AP58" s="207"/>
      <c r="AQ58" s="207"/>
      <c r="AR58" s="207"/>
      <c r="AS58" s="207"/>
      <c r="AT58" s="207"/>
      <c r="AU58" s="208" t="s">
        <v>86</v>
      </c>
      <c r="AV58" s="208"/>
      <c r="AW58" s="208"/>
      <c r="AX58" s="208"/>
      <c r="AY58" s="60" t="str">
        <f>IF(I67&gt;=Lookups!$B$40,Lookups!$C$40,IF(AND(I67&lt;Lookups!$B$37, I67&lt;&gt;""),"&lt;5.42 Tons = DNQ",""))</f>
        <v/>
      </c>
      <c r="BA58" s="106" t="str">
        <f>IF(ISNA(VLOOKUP("HVAC-B1 &amp; B2", 'Rebate Codes (Recommended)'!$H$10:$H$29,1,FALSE)),"","&lt;---- Complete this supplemental data sheet table!")</f>
        <v/>
      </c>
      <c r="BB58" s="59"/>
      <c r="BC58" s="29"/>
      <c r="BD58" s="28"/>
      <c r="BE58" s="29"/>
      <c r="BF58" s="28"/>
      <c r="BG58" s="29"/>
    </row>
    <row r="59" spans="1:59" s="2" customFormat="1" ht="13.9" customHeight="1">
      <c r="A59" s="170" t="s">
        <v>100</v>
      </c>
      <c r="B59" s="170"/>
      <c r="C59" s="170"/>
      <c r="D59" s="170"/>
      <c r="E59" s="170"/>
      <c r="F59" s="170"/>
      <c r="G59" s="170"/>
      <c r="H59" s="170"/>
      <c r="I59" s="170"/>
      <c r="J59" s="170"/>
      <c r="K59" s="170"/>
      <c r="L59" s="170"/>
      <c r="M59" s="170"/>
      <c r="N59" s="170"/>
      <c r="O59" s="170"/>
      <c r="P59" s="170"/>
      <c r="Q59" s="170"/>
      <c r="R59" s="170"/>
      <c r="S59" s="170"/>
      <c r="T59" s="170" t="s">
        <v>101</v>
      </c>
      <c r="U59" s="170"/>
      <c r="V59" s="170"/>
      <c r="W59" s="170"/>
      <c r="X59" s="170"/>
      <c r="Y59" s="170"/>
      <c r="Z59" s="170"/>
      <c r="AA59" s="170"/>
      <c r="AB59" s="170"/>
      <c r="AC59" s="170"/>
      <c r="AD59" s="170"/>
      <c r="AE59" s="170"/>
      <c r="AF59" s="170"/>
      <c r="AG59" s="170"/>
      <c r="AH59" s="170"/>
      <c r="AI59" s="170" t="s">
        <v>102</v>
      </c>
      <c r="AJ59" s="170"/>
      <c r="AK59" s="170"/>
      <c r="AL59" s="170"/>
      <c r="AM59" s="170"/>
      <c r="AN59" s="170"/>
      <c r="AO59" s="170"/>
      <c r="AP59" s="170"/>
      <c r="AQ59" s="170"/>
      <c r="AR59" s="170"/>
      <c r="AS59" s="170"/>
      <c r="AT59" s="170"/>
      <c r="AU59" s="170"/>
      <c r="AV59" s="170"/>
      <c r="AW59" s="170"/>
      <c r="AX59" s="170"/>
      <c r="BA59" s="43"/>
      <c r="BB59" s="59"/>
      <c r="BC59" s="29"/>
      <c r="BD59" s="28"/>
      <c r="BE59" s="29"/>
      <c r="BF59" s="28"/>
      <c r="BG59" s="29"/>
    </row>
    <row r="60" spans="1:59" s="2" customFormat="1" ht="15.75" customHeight="1">
      <c r="A60" s="171"/>
      <c r="B60" s="171"/>
      <c r="C60" s="171"/>
      <c r="D60" s="171"/>
      <c r="E60" s="171"/>
      <c r="F60" s="171"/>
      <c r="G60" s="171"/>
      <c r="H60" s="171"/>
      <c r="I60" s="171"/>
      <c r="J60" s="171"/>
      <c r="K60" s="171"/>
      <c r="L60" s="171"/>
      <c r="M60" s="171"/>
      <c r="N60" s="171"/>
      <c r="O60" s="171"/>
      <c r="P60" s="171"/>
      <c r="Q60" s="171"/>
      <c r="R60" s="171"/>
      <c r="S60" s="171"/>
      <c r="T60" s="171"/>
      <c r="U60" s="171"/>
      <c r="V60" s="171"/>
      <c r="W60" s="171"/>
      <c r="X60" s="171"/>
      <c r="Y60" s="171"/>
      <c r="Z60" s="171"/>
      <c r="AA60" s="171"/>
      <c r="AB60" s="171"/>
      <c r="AC60" s="171"/>
      <c r="AD60" s="171"/>
      <c r="AE60" s="171"/>
      <c r="AF60" s="171"/>
      <c r="AG60" s="171"/>
      <c r="AH60" s="171"/>
      <c r="AI60" s="171"/>
      <c r="AJ60" s="171"/>
      <c r="AK60" s="171"/>
      <c r="AL60" s="171"/>
      <c r="AM60" s="171"/>
      <c r="AN60" s="171"/>
      <c r="AO60" s="171"/>
      <c r="AP60" s="171"/>
      <c r="AQ60" s="171"/>
      <c r="AR60" s="171"/>
      <c r="AS60" s="171"/>
      <c r="AT60" s="171"/>
      <c r="AU60" s="171"/>
      <c r="AV60" s="171"/>
      <c r="AW60" s="171"/>
      <c r="AX60" s="171"/>
      <c r="BA60" s="43"/>
      <c r="BB60" s="30"/>
      <c r="BC60" s="29"/>
      <c r="BD60" s="28"/>
      <c r="BE60" s="29"/>
      <c r="BF60" s="28"/>
      <c r="BG60" s="29"/>
    </row>
    <row r="61" spans="1:59" s="2" customFormat="1" ht="15.75" customHeight="1">
      <c r="A61" s="197" t="s">
        <v>103</v>
      </c>
      <c r="B61" s="197"/>
      <c r="C61" s="197"/>
      <c r="D61" s="197"/>
      <c r="E61" s="197"/>
      <c r="F61" s="197"/>
      <c r="G61" s="197"/>
      <c r="H61" s="197"/>
      <c r="I61" s="197"/>
      <c r="J61" s="197"/>
      <c r="K61" s="197"/>
      <c r="L61" s="197"/>
      <c r="M61" s="197"/>
      <c r="N61" s="197"/>
      <c r="O61" s="197"/>
      <c r="P61" s="197"/>
      <c r="Q61" s="197"/>
      <c r="R61" s="197"/>
      <c r="S61" s="198"/>
      <c r="T61" s="199" t="s">
        <v>104</v>
      </c>
      <c r="U61" s="197"/>
      <c r="V61" s="197"/>
      <c r="W61" s="197"/>
      <c r="X61" s="197"/>
      <c r="Y61" s="197"/>
      <c r="Z61" s="197"/>
      <c r="AA61" s="197"/>
      <c r="AB61" s="197"/>
      <c r="AC61" s="197"/>
      <c r="AD61" s="197"/>
      <c r="AE61" s="197"/>
      <c r="AF61" s="197"/>
      <c r="AG61" s="197"/>
      <c r="AH61" s="198"/>
      <c r="AI61" s="200">
        <v>0.85</v>
      </c>
      <c r="AJ61" s="201"/>
      <c r="AK61" s="201"/>
      <c r="AL61" s="201"/>
      <c r="AM61" s="201"/>
      <c r="AN61" s="201"/>
      <c r="AO61" s="201"/>
      <c r="AP61" s="201"/>
      <c r="AQ61" s="201"/>
      <c r="AR61" s="201"/>
      <c r="AS61" s="201"/>
      <c r="AT61" s="201"/>
      <c r="AU61" s="201"/>
      <c r="AV61" s="201"/>
      <c r="AW61" s="201"/>
      <c r="AX61" s="201"/>
      <c r="BA61" s="43"/>
      <c r="BB61" s="30"/>
      <c r="BC61" s="29"/>
      <c r="BD61" s="28"/>
      <c r="BE61" s="29"/>
      <c r="BF61" s="28"/>
      <c r="BG61" s="29"/>
    </row>
    <row r="62" spans="1:59" s="2" customFormat="1" ht="15.75" customHeight="1">
      <c r="A62" s="192"/>
      <c r="B62" s="192"/>
      <c r="C62" s="192"/>
      <c r="D62" s="192"/>
      <c r="E62" s="192"/>
      <c r="F62" s="192"/>
      <c r="G62" s="192"/>
      <c r="H62" s="192"/>
      <c r="I62" s="192"/>
      <c r="J62" s="192"/>
      <c r="K62" s="192"/>
      <c r="L62" s="192"/>
      <c r="M62" s="192"/>
      <c r="N62" s="192"/>
      <c r="O62" s="192"/>
      <c r="P62" s="192"/>
      <c r="Q62" s="192"/>
      <c r="R62" s="192"/>
      <c r="S62" s="193"/>
      <c r="T62" s="194"/>
      <c r="U62" s="192"/>
      <c r="V62" s="192"/>
      <c r="W62" s="192"/>
      <c r="X62" s="192"/>
      <c r="Y62" s="192"/>
      <c r="Z62" s="192"/>
      <c r="AA62" s="192"/>
      <c r="AB62" s="192"/>
      <c r="AC62" s="192"/>
      <c r="AD62" s="192"/>
      <c r="AE62" s="192"/>
      <c r="AF62" s="192"/>
      <c r="AG62" s="192"/>
      <c r="AH62" s="193"/>
      <c r="AI62" s="195"/>
      <c r="AJ62" s="196"/>
      <c r="AK62" s="196"/>
      <c r="AL62" s="196"/>
      <c r="AM62" s="196"/>
      <c r="AN62" s="196"/>
      <c r="AO62" s="196"/>
      <c r="AP62" s="196"/>
      <c r="AQ62" s="196"/>
      <c r="AR62" s="196"/>
      <c r="AS62" s="196"/>
      <c r="AT62" s="196"/>
      <c r="AU62" s="196"/>
      <c r="AV62" s="196"/>
      <c r="AW62" s="196"/>
      <c r="AX62" s="196"/>
      <c r="BA62" s="106"/>
      <c r="BB62" s="28"/>
      <c r="BC62" s="29"/>
      <c r="BD62" s="28"/>
      <c r="BE62" s="29"/>
      <c r="BF62" s="28"/>
      <c r="BG62" s="29"/>
    </row>
    <row r="63" spans="1:59" s="2" customFormat="1" ht="14.1" customHeight="1">
      <c r="A63" s="192"/>
      <c r="B63" s="192"/>
      <c r="C63" s="192"/>
      <c r="D63" s="192"/>
      <c r="E63" s="192"/>
      <c r="F63" s="192"/>
      <c r="G63" s="192"/>
      <c r="H63" s="192"/>
      <c r="I63" s="192"/>
      <c r="J63" s="192"/>
      <c r="K63" s="192"/>
      <c r="L63" s="192"/>
      <c r="M63" s="192"/>
      <c r="N63" s="192"/>
      <c r="O63" s="192"/>
      <c r="P63" s="192"/>
      <c r="Q63" s="192"/>
      <c r="R63" s="192"/>
      <c r="S63" s="193"/>
      <c r="T63" s="194"/>
      <c r="U63" s="192"/>
      <c r="V63" s="192"/>
      <c r="W63" s="192"/>
      <c r="X63" s="192"/>
      <c r="Y63" s="192"/>
      <c r="Z63" s="192"/>
      <c r="AA63" s="192"/>
      <c r="AB63" s="192"/>
      <c r="AC63" s="192"/>
      <c r="AD63" s="192"/>
      <c r="AE63" s="192"/>
      <c r="AF63" s="192"/>
      <c r="AG63" s="192"/>
      <c r="AH63" s="193"/>
      <c r="AI63" s="195"/>
      <c r="AJ63" s="196"/>
      <c r="AK63" s="196"/>
      <c r="AL63" s="196"/>
      <c r="AM63" s="196"/>
      <c r="AN63" s="196"/>
      <c r="AO63" s="196"/>
      <c r="AP63" s="196"/>
      <c r="AQ63" s="196"/>
      <c r="AR63" s="196"/>
      <c r="AS63" s="196"/>
      <c r="AT63" s="196"/>
      <c r="AU63" s="196"/>
      <c r="AV63" s="196"/>
      <c r="AW63" s="196"/>
      <c r="AX63" s="196"/>
      <c r="BA63" s="43"/>
      <c r="BB63" s="28"/>
      <c r="BC63" s="29"/>
      <c r="BD63" s="28"/>
      <c r="BE63" s="29"/>
      <c r="BF63" s="28"/>
      <c r="BG63" s="29"/>
    </row>
    <row r="64" spans="1:59" s="3" customFormat="1" ht="14.1" customHeight="1">
      <c r="A64" s="192"/>
      <c r="B64" s="192"/>
      <c r="C64" s="192"/>
      <c r="D64" s="192"/>
      <c r="E64" s="192"/>
      <c r="F64" s="192"/>
      <c r="G64" s="192"/>
      <c r="H64" s="192"/>
      <c r="I64" s="192"/>
      <c r="J64" s="192"/>
      <c r="K64" s="192"/>
      <c r="L64" s="192"/>
      <c r="M64" s="192"/>
      <c r="N64" s="192"/>
      <c r="O64" s="192"/>
      <c r="P64" s="192"/>
      <c r="Q64" s="192"/>
      <c r="R64" s="192"/>
      <c r="S64" s="193"/>
      <c r="T64" s="194"/>
      <c r="U64" s="192"/>
      <c r="V64" s="192"/>
      <c r="W64" s="192"/>
      <c r="X64" s="192"/>
      <c r="Y64" s="192"/>
      <c r="Z64" s="192"/>
      <c r="AA64" s="192"/>
      <c r="AB64" s="192"/>
      <c r="AC64" s="192"/>
      <c r="AD64" s="192"/>
      <c r="AE64" s="192"/>
      <c r="AF64" s="192"/>
      <c r="AG64" s="192"/>
      <c r="AH64" s="193"/>
      <c r="AI64" s="195"/>
      <c r="AJ64" s="196"/>
      <c r="AK64" s="196"/>
      <c r="AL64" s="196"/>
      <c r="AM64" s="196"/>
      <c r="AN64" s="196"/>
      <c r="AO64" s="196"/>
      <c r="AP64" s="196"/>
      <c r="AQ64" s="196"/>
      <c r="AR64" s="196"/>
      <c r="AS64" s="196"/>
      <c r="AT64" s="196"/>
      <c r="AU64" s="196"/>
      <c r="AV64" s="196"/>
      <c r="AW64" s="196"/>
      <c r="AX64" s="196"/>
      <c r="BA64" s="43"/>
      <c r="BB64" s="28"/>
      <c r="BC64" s="29"/>
      <c r="BD64" s="28"/>
      <c r="BE64" s="29"/>
      <c r="BF64" s="28"/>
      <c r="BG64" s="29"/>
    </row>
    <row r="65" spans="1:59" s="2" customFormat="1" ht="13.9">
      <c r="A65" s="192"/>
      <c r="B65" s="192"/>
      <c r="C65" s="192"/>
      <c r="D65" s="192"/>
      <c r="E65" s="192"/>
      <c r="F65" s="192"/>
      <c r="G65" s="192"/>
      <c r="H65" s="192"/>
      <c r="I65" s="192"/>
      <c r="J65" s="192"/>
      <c r="K65" s="192"/>
      <c r="L65" s="192"/>
      <c r="M65" s="192"/>
      <c r="N65" s="192"/>
      <c r="O65" s="192"/>
      <c r="P65" s="192"/>
      <c r="Q65" s="192"/>
      <c r="R65" s="192"/>
      <c r="S65" s="193"/>
      <c r="T65" s="194"/>
      <c r="U65" s="192"/>
      <c r="V65" s="192"/>
      <c r="W65" s="192"/>
      <c r="X65" s="192"/>
      <c r="Y65" s="192"/>
      <c r="Z65" s="192"/>
      <c r="AA65" s="192"/>
      <c r="AB65" s="192"/>
      <c r="AC65" s="192"/>
      <c r="AD65" s="192"/>
      <c r="AE65" s="192"/>
      <c r="AF65" s="192"/>
      <c r="AG65" s="192"/>
      <c r="AH65" s="193"/>
      <c r="AI65" s="195"/>
      <c r="AJ65" s="196"/>
      <c r="AK65" s="196"/>
      <c r="AL65" s="196"/>
      <c r="AM65" s="196"/>
      <c r="AN65" s="196"/>
      <c r="AO65" s="196"/>
      <c r="AP65" s="196"/>
      <c r="AQ65" s="196"/>
      <c r="AR65" s="196"/>
      <c r="AS65" s="196"/>
      <c r="AT65" s="196"/>
      <c r="AU65" s="196"/>
      <c r="AV65" s="196"/>
      <c r="AW65" s="196"/>
      <c r="AX65" s="196"/>
      <c r="BA65" s="43"/>
      <c r="BB65" s="28"/>
      <c r="BC65" s="29"/>
      <c r="BD65" s="28"/>
      <c r="BE65" s="29"/>
      <c r="BF65" s="28"/>
      <c r="BG65" s="29"/>
    </row>
    <row r="66" spans="1:59" s="2" customFormat="1" ht="13.9">
      <c r="A66" s="192"/>
      <c r="B66" s="192"/>
      <c r="C66" s="192"/>
      <c r="D66" s="192"/>
      <c r="E66" s="192"/>
      <c r="F66" s="192"/>
      <c r="G66" s="192"/>
      <c r="H66" s="192"/>
      <c r="I66" s="192"/>
      <c r="J66" s="192"/>
      <c r="K66" s="192"/>
      <c r="L66" s="192"/>
      <c r="M66" s="192"/>
      <c r="N66" s="192"/>
      <c r="O66" s="192"/>
      <c r="P66" s="192"/>
      <c r="Q66" s="192"/>
      <c r="R66" s="192"/>
      <c r="S66" s="193"/>
      <c r="T66" s="194"/>
      <c r="U66" s="192"/>
      <c r="V66" s="192"/>
      <c r="W66" s="192"/>
      <c r="X66" s="192"/>
      <c r="Y66" s="192"/>
      <c r="Z66" s="192"/>
      <c r="AA66" s="192"/>
      <c r="AB66" s="192"/>
      <c r="AC66" s="192"/>
      <c r="AD66" s="192"/>
      <c r="AE66" s="192"/>
      <c r="AF66" s="192"/>
      <c r="AG66" s="192"/>
      <c r="AH66" s="193"/>
      <c r="AI66" s="195"/>
      <c r="AJ66" s="196"/>
      <c r="AK66" s="196"/>
      <c r="AL66" s="196"/>
      <c r="AM66" s="196"/>
      <c r="AN66" s="196"/>
      <c r="AO66" s="196"/>
      <c r="AP66" s="196"/>
      <c r="AQ66" s="196"/>
      <c r="AR66" s="196"/>
      <c r="AS66" s="196"/>
      <c r="AT66" s="196"/>
      <c r="AU66" s="196"/>
      <c r="AV66" s="196"/>
      <c r="AW66" s="196"/>
      <c r="AX66" s="196"/>
      <c r="BA66" s="43"/>
      <c r="BB66" s="28"/>
      <c r="BC66" s="29"/>
      <c r="BD66" s="28"/>
      <c r="BE66" s="29"/>
      <c r="BF66" s="28"/>
      <c r="BG66" s="29"/>
    </row>
    <row r="67" spans="1:59" s="2" customFormat="1" ht="13.9">
      <c r="A67" s="192"/>
      <c r="B67" s="192"/>
      <c r="C67" s="192"/>
      <c r="D67" s="192"/>
      <c r="E67" s="192"/>
      <c r="F67" s="192"/>
      <c r="G67" s="192"/>
      <c r="H67" s="192"/>
      <c r="I67" s="192"/>
      <c r="J67" s="192"/>
      <c r="K67" s="192"/>
      <c r="L67" s="192"/>
      <c r="M67" s="192"/>
      <c r="N67" s="192"/>
      <c r="O67" s="192"/>
      <c r="P67" s="192"/>
      <c r="Q67" s="192"/>
      <c r="R67" s="192"/>
      <c r="S67" s="193"/>
      <c r="T67" s="194"/>
      <c r="U67" s="192"/>
      <c r="V67" s="192"/>
      <c r="W67" s="192"/>
      <c r="X67" s="192"/>
      <c r="Y67" s="192"/>
      <c r="Z67" s="192"/>
      <c r="AA67" s="192"/>
      <c r="AB67" s="192"/>
      <c r="AC67" s="192"/>
      <c r="AD67" s="192"/>
      <c r="AE67" s="192"/>
      <c r="AF67" s="192"/>
      <c r="AG67" s="192"/>
      <c r="AH67" s="193"/>
      <c r="AI67" s="195"/>
      <c r="AJ67" s="196"/>
      <c r="AK67" s="196"/>
      <c r="AL67" s="196"/>
      <c r="AM67" s="196"/>
      <c r="AN67" s="196"/>
      <c r="AO67" s="196"/>
      <c r="AP67" s="196"/>
      <c r="AQ67" s="196"/>
      <c r="AR67" s="196"/>
      <c r="AS67" s="196"/>
      <c r="AT67" s="196"/>
      <c r="AU67" s="196"/>
      <c r="AV67" s="196"/>
      <c r="AW67" s="196"/>
      <c r="AX67" s="196"/>
      <c r="BA67" s="43"/>
      <c r="BB67" s="28"/>
      <c r="BC67" s="29"/>
      <c r="BD67" s="28"/>
      <c r="BE67" s="29"/>
      <c r="BF67" s="28"/>
      <c r="BG67" s="29"/>
    </row>
    <row r="68" spans="1:59" s="2" customFormat="1" ht="13.9">
      <c r="A68" s="192"/>
      <c r="B68" s="192"/>
      <c r="C68" s="192"/>
      <c r="D68" s="192"/>
      <c r="E68" s="192"/>
      <c r="F68" s="192"/>
      <c r="G68" s="192"/>
      <c r="H68" s="192"/>
      <c r="I68" s="192"/>
      <c r="J68" s="192"/>
      <c r="K68" s="192"/>
      <c r="L68" s="192"/>
      <c r="M68" s="192"/>
      <c r="N68" s="192"/>
      <c r="O68" s="192"/>
      <c r="P68" s="192"/>
      <c r="Q68" s="192"/>
      <c r="R68" s="192"/>
      <c r="S68" s="193"/>
      <c r="T68" s="194"/>
      <c r="U68" s="192"/>
      <c r="V68" s="192"/>
      <c r="W68" s="192"/>
      <c r="X68" s="192"/>
      <c r="Y68" s="192"/>
      <c r="Z68" s="192"/>
      <c r="AA68" s="192"/>
      <c r="AB68" s="192"/>
      <c r="AC68" s="192"/>
      <c r="AD68" s="192"/>
      <c r="AE68" s="192"/>
      <c r="AF68" s="192"/>
      <c r="AG68" s="192"/>
      <c r="AH68" s="193"/>
      <c r="AI68" s="195"/>
      <c r="AJ68" s="196"/>
      <c r="AK68" s="196"/>
      <c r="AL68" s="196"/>
      <c r="AM68" s="196"/>
      <c r="AN68" s="196"/>
      <c r="AO68" s="196"/>
      <c r="AP68" s="196"/>
      <c r="AQ68" s="196"/>
      <c r="AR68" s="196"/>
      <c r="AS68" s="196"/>
      <c r="AT68" s="196"/>
      <c r="AU68" s="196"/>
      <c r="AV68" s="196"/>
      <c r="AW68" s="196"/>
      <c r="AX68" s="196"/>
      <c r="BA68" s="43"/>
      <c r="BB68" s="28"/>
      <c r="BC68" s="29"/>
      <c r="BD68" s="28"/>
      <c r="BE68" s="29"/>
      <c r="BF68" s="28"/>
      <c r="BG68" s="29"/>
    </row>
    <row r="69" spans="1:59" s="2" customFormat="1" ht="13.9">
      <c r="A69" s="192"/>
      <c r="B69" s="192"/>
      <c r="C69" s="192"/>
      <c r="D69" s="192"/>
      <c r="E69" s="192"/>
      <c r="F69" s="192"/>
      <c r="G69" s="192"/>
      <c r="H69" s="192"/>
      <c r="I69" s="192"/>
      <c r="J69" s="192"/>
      <c r="K69" s="192"/>
      <c r="L69" s="192"/>
      <c r="M69" s="192"/>
      <c r="N69" s="192"/>
      <c r="O69" s="192"/>
      <c r="P69" s="192"/>
      <c r="Q69" s="192"/>
      <c r="R69" s="192"/>
      <c r="S69" s="193"/>
      <c r="T69" s="194"/>
      <c r="U69" s="192"/>
      <c r="V69" s="192"/>
      <c r="W69" s="192"/>
      <c r="X69" s="192"/>
      <c r="Y69" s="192"/>
      <c r="Z69" s="192"/>
      <c r="AA69" s="192"/>
      <c r="AB69" s="192"/>
      <c r="AC69" s="192"/>
      <c r="AD69" s="192"/>
      <c r="AE69" s="192"/>
      <c r="AF69" s="192"/>
      <c r="AG69" s="192"/>
      <c r="AH69" s="193"/>
      <c r="AI69" s="195"/>
      <c r="AJ69" s="196"/>
      <c r="AK69" s="196"/>
      <c r="AL69" s="196"/>
      <c r="AM69" s="196"/>
      <c r="AN69" s="196"/>
      <c r="AO69" s="196"/>
      <c r="AP69" s="196"/>
      <c r="AQ69" s="196"/>
      <c r="AR69" s="196"/>
      <c r="AS69" s="196"/>
      <c r="AT69" s="196"/>
      <c r="AU69" s="196"/>
      <c r="AV69" s="196"/>
      <c r="AW69" s="196"/>
      <c r="AX69" s="196"/>
      <c r="BA69" s="43"/>
      <c r="BB69" s="28"/>
      <c r="BC69" s="29"/>
      <c r="BD69" s="28"/>
      <c r="BE69" s="29"/>
      <c r="BF69" s="28"/>
      <c r="BG69" s="29"/>
    </row>
    <row r="70" spans="1:59" s="2" customFormat="1" ht="13.9">
      <c r="A70" s="192"/>
      <c r="B70" s="192"/>
      <c r="C70" s="192"/>
      <c r="D70" s="192"/>
      <c r="E70" s="192"/>
      <c r="F70" s="192"/>
      <c r="G70" s="192"/>
      <c r="H70" s="192"/>
      <c r="I70" s="192"/>
      <c r="J70" s="192"/>
      <c r="K70" s="192"/>
      <c r="L70" s="192"/>
      <c r="M70" s="192"/>
      <c r="N70" s="192"/>
      <c r="O70" s="192"/>
      <c r="P70" s="192"/>
      <c r="Q70" s="192"/>
      <c r="R70" s="192"/>
      <c r="S70" s="193"/>
      <c r="T70" s="194"/>
      <c r="U70" s="192"/>
      <c r="V70" s="192"/>
      <c r="W70" s="192"/>
      <c r="X70" s="192"/>
      <c r="Y70" s="192"/>
      <c r="Z70" s="192"/>
      <c r="AA70" s="192"/>
      <c r="AB70" s="192"/>
      <c r="AC70" s="192"/>
      <c r="AD70" s="192"/>
      <c r="AE70" s="192"/>
      <c r="AF70" s="192"/>
      <c r="AG70" s="192"/>
      <c r="AH70" s="193"/>
      <c r="AI70" s="195"/>
      <c r="AJ70" s="196"/>
      <c r="AK70" s="196"/>
      <c r="AL70" s="196"/>
      <c r="AM70" s="196"/>
      <c r="AN70" s="196"/>
      <c r="AO70" s="196"/>
      <c r="AP70" s="196"/>
      <c r="AQ70" s="196"/>
      <c r="AR70" s="196"/>
      <c r="AS70" s="196"/>
      <c r="AT70" s="196"/>
      <c r="AU70" s="196"/>
      <c r="AV70" s="196"/>
      <c r="AW70" s="196"/>
      <c r="AX70" s="196"/>
      <c r="BA70" s="43"/>
      <c r="BB70" s="28"/>
      <c r="BC70" s="29"/>
      <c r="BD70" s="28"/>
      <c r="BE70" s="29"/>
      <c r="BF70" s="28"/>
      <c r="BG70" s="29"/>
    </row>
    <row r="71" spans="1:59" s="2" customFormat="1" ht="15.75" customHeight="1">
      <c r="A71" s="214" t="s">
        <v>105</v>
      </c>
      <c r="B71" s="214"/>
      <c r="C71" s="215" t="s">
        <v>106</v>
      </c>
      <c r="D71" s="215"/>
      <c r="E71" s="215"/>
      <c r="F71" s="215"/>
      <c r="G71" s="215"/>
      <c r="H71" s="215"/>
      <c r="I71" s="215"/>
      <c r="J71" s="215"/>
      <c r="K71" s="215"/>
      <c r="L71" s="215"/>
      <c r="M71" s="215"/>
      <c r="N71" s="215"/>
      <c r="O71" s="215"/>
      <c r="P71" s="215"/>
      <c r="Q71" s="215"/>
      <c r="R71" s="215"/>
      <c r="S71" s="215"/>
      <c r="T71" s="215"/>
      <c r="U71" s="215"/>
      <c r="V71" s="215"/>
      <c r="W71" s="215"/>
      <c r="X71" s="215"/>
      <c r="Y71" s="215"/>
      <c r="Z71" s="215"/>
      <c r="AA71" s="215"/>
      <c r="AB71" s="215"/>
      <c r="AC71" s="215"/>
      <c r="AD71" s="215"/>
      <c r="AE71" s="215"/>
      <c r="AF71" s="215"/>
      <c r="AG71" s="215"/>
      <c r="AH71" s="215"/>
      <c r="AI71" s="215"/>
      <c r="AJ71" s="215"/>
      <c r="AK71" s="215"/>
      <c r="AL71" s="215"/>
      <c r="AM71" s="215"/>
      <c r="AN71" s="215"/>
      <c r="AO71" s="215"/>
      <c r="AP71" s="215"/>
      <c r="AQ71" s="215"/>
      <c r="AR71" s="215"/>
      <c r="AS71" s="215"/>
      <c r="AT71" s="215"/>
      <c r="AU71" s="205"/>
      <c r="AV71" s="205"/>
      <c r="AW71" s="205"/>
      <c r="AX71" s="205"/>
      <c r="BA71" s="43"/>
      <c r="BB71" s="28"/>
      <c r="BC71" s="29"/>
      <c r="BD71" s="28"/>
      <c r="BE71" s="29"/>
      <c r="BF71" s="28"/>
      <c r="BG71" s="29"/>
    </row>
    <row r="72" spans="1:59" s="2" customFormat="1" ht="15.75" customHeight="1">
      <c r="A72" s="206"/>
      <c r="B72" s="206"/>
      <c r="C72" s="207" t="s">
        <v>107</v>
      </c>
      <c r="D72" s="207"/>
      <c r="E72" s="207"/>
      <c r="F72" s="207"/>
      <c r="G72" s="207"/>
      <c r="H72" s="207"/>
      <c r="I72" s="207"/>
      <c r="J72" s="207"/>
      <c r="K72" s="207"/>
      <c r="L72" s="207"/>
      <c r="M72" s="207"/>
      <c r="N72" s="207"/>
      <c r="O72" s="207"/>
      <c r="P72" s="207"/>
      <c r="Q72" s="207"/>
      <c r="R72" s="207"/>
      <c r="S72" s="207"/>
      <c r="T72" s="207"/>
      <c r="U72" s="207"/>
      <c r="V72" s="207"/>
      <c r="W72" s="207"/>
      <c r="X72" s="207"/>
      <c r="Y72" s="207"/>
      <c r="Z72" s="207"/>
      <c r="AA72" s="207"/>
      <c r="AB72" s="207"/>
      <c r="AC72" s="207"/>
      <c r="AD72" s="207"/>
      <c r="AE72" s="207"/>
      <c r="AF72" s="207"/>
      <c r="AG72" s="207"/>
      <c r="AH72" s="207"/>
      <c r="AI72" s="207"/>
      <c r="AJ72" s="207"/>
      <c r="AK72" s="207"/>
      <c r="AL72" s="207"/>
      <c r="AM72" s="207"/>
      <c r="AN72" s="207"/>
      <c r="AO72" s="207"/>
      <c r="AP72" s="207"/>
      <c r="AQ72" s="207"/>
      <c r="AR72" s="207"/>
      <c r="AS72" s="207"/>
      <c r="AT72" s="207"/>
      <c r="AU72" s="208" t="s">
        <v>108</v>
      </c>
      <c r="AV72" s="208"/>
      <c r="AW72" s="208"/>
      <c r="AX72" s="208"/>
      <c r="BA72" s="106" t="str">
        <f>IF(ISNA(VLOOKUP("HVAC-B3", 'Rebate Codes (Recommended)'!$H$10:$H$29,1,FALSE)),"","&lt;---- Complete this supplemental data sheet table!")</f>
        <v/>
      </c>
      <c r="BB72" s="30"/>
      <c r="BC72" s="29"/>
      <c r="BD72" s="28"/>
      <c r="BE72" s="29"/>
      <c r="BF72" s="28"/>
      <c r="BG72" s="29"/>
    </row>
    <row r="73" spans="1:59" s="2" customFormat="1" ht="15.75" customHeight="1">
      <c r="A73" s="170" t="s">
        <v>61</v>
      </c>
      <c r="B73" s="170"/>
      <c r="C73" s="170"/>
      <c r="D73" s="170"/>
      <c r="E73" s="170"/>
      <c r="F73" s="170"/>
      <c r="G73" s="170" t="s">
        <v>87</v>
      </c>
      <c r="H73" s="170"/>
      <c r="I73" s="170" t="s">
        <v>88</v>
      </c>
      <c r="J73" s="170"/>
      <c r="K73" s="170"/>
      <c r="L73" s="170"/>
      <c r="M73" s="170"/>
      <c r="N73" s="170" t="s">
        <v>109</v>
      </c>
      <c r="O73" s="170"/>
      <c r="P73" s="170"/>
      <c r="Q73" s="170"/>
      <c r="R73" s="170"/>
      <c r="S73" s="170"/>
      <c r="T73" s="170" t="s">
        <v>110</v>
      </c>
      <c r="U73" s="170"/>
      <c r="V73" s="170"/>
      <c r="W73" s="170"/>
      <c r="X73" s="170"/>
      <c r="Y73" s="170"/>
      <c r="Z73" s="170"/>
      <c r="AA73" s="170"/>
      <c r="AB73" s="170" t="s">
        <v>91</v>
      </c>
      <c r="AC73" s="170"/>
      <c r="AD73" s="170"/>
      <c r="AE73" s="170"/>
      <c r="AF73" s="172" t="s">
        <v>92</v>
      </c>
      <c r="AG73" s="172"/>
      <c r="AH73" s="172"/>
      <c r="AI73" s="172"/>
      <c r="AJ73" s="172"/>
      <c r="AK73" s="172"/>
      <c r="AL73" s="170" t="s">
        <v>93</v>
      </c>
      <c r="AM73" s="170"/>
      <c r="AN73" s="170"/>
      <c r="AO73" s="170"/>
      <c r="AP73" s="170" t="s">
        <v>94</v>
      </c>
      <c r="AQ73" s="170"/>
      <c r="AR73" s="170"/>
      <c r="AS73" s="170"/>
      <c r="AT73" s="170" t="s">
        <v>95</v>
      </c>
      <c r="AU73" s="170"/>
      <c r="AV73" s="170"/>
      <c r="AW73" s="170"/>
      <c r="AX73" s="170"/>
      <c r="BA73" s="106"/>
      <c r="BB73" s="28"/>
      <c r="BC73" s="29"/>
      <c r="BD73" s="28"/>
      <c r="BE73" s="29"/>
      <c r="BF73" s="28"/>
      <c r="BG73" s="29"/>
    </row>
    <row r="74" spans="1:59" s="3" customFormat="1" ht="12.75" customHeight="1">
      <c r="A74" s="171"/>
      <c r="B74" s="171"/>
      <c r="C74" s="171"/>
      <c r="D74" s="171"/>
      <c r="E74" s="171"/>
      <c r="F74" s="171"/>
      <c r="G74" s="171"/>
      <c r="H74" s="171"/>
      <c r="I74" s="171"/>
      <c r="J74" s="171"/>
      <c r="K74" s="171"/>
      <c r="L74" s="171"/>
      <c r="M74" s="171"/>
      <c r="N74" s="171"/>
      <c r="O74" s="171"/>
      <c r="P74" s="171"/>
      <c r="Q74" s="171"/>
      <c r="R74" s="171"/>
      <c r="S74" s="171"/>
      <c r="T74" s="171"/>
      <c r="U74" s="171"/>
      <c r="V74" s="171"/>
      <c r="W74" s="171"/>
      <c r="X74" s="171"/>
      <c r="Y74" s="171"/>
      <c r="Z74" s="171"/>
      <c r="AA74" s="171"/>
      <c r="AB74" s="171"/>
      <c r="AC74" s="171"/>
      <c r="AD74" s="171"/>
      <c r="AE74" s="171"/>
      <c r="AF74" s="173"/>
      <c r="AG74" s="173"/>
      <c r="AH74" s="173"/>
      <c r="AI74" s="173"/>
      <c r="AJ74" s="173"/>
      <c r="AK74" s="173"/>
      <c r="AL74" s="171"/>
      <c r="AM74" s="171"/>
      <c r="AN74" s="171"/>
      <c r="AO74" s="171"/>
      <c r="AP74" s="171"/>
      <c r="AQ74" s="171"/>
      <c r="AR74" s="171"/>
      <c r="AS74" s="171"/>
      <c r="AT74" s="171"/>
      <c r="AU74" s="171"/>
      <c r="AV74" s="171"/>
      <c r="AW74" s="171"/>
      <c r="AX74" s="171"/>
      <c r="BA74" s="43"/>
      <c r="BB74" s="28"/>
      <c r="BC74" s="29"/>
      <c r="BD74" s="28"/>
      <c r="BE74" s="29"/>
      <c r="BF74" s="28"/>
      <c r="BG74" s="29"/>
    </row>
    <row r="75" spans="1:59" s="3" customFormat="1" ht="12.75" customHeight="1">
      <c r="A75" s="171"/>
      <c r="B75" s="171"/>
      <c r="C75" s="171"/>
      <c r="D75" s="171"/>
      <c r="E75" s="171"/>
      <c r="F75" s="171"/>
      <c r="G75" s="171"/>
      <c r="H75" s="171"/>
      <c r="I75" s="171"/>
      <c r="J75" s="171"/>
      <c r="K75" s="171"/>
      <c r="L75" s="171"/>
      <c r="M75" s="171"/>
      <c r="N75" s="171"/>
      <c r="O75" s="171"/>
      <c r="P75" s="171"/>
      <c r="Q75" s="171"/>
      <c r="R75" s="171"/>
      <c r="S75" s="171"/>
      <c r="T75" s="171"/>
      <c r="U75" s="171"/>
      <c r="V75" s="171"/>
      <c r="W75" s="171"/>
      <c r="X75" s="171"/>
      <c r="Y75" s="171"/>
      <c r="Z75" s="171"/>
      <c r="AA75" s="171"/>
      <c r="AB75" s="171"/>
      <c r="AC75" s="171"/>
      <c r="AD75" s="171"/>
      <c r="AE75" s="171"/>
      <c r="AF75" s="173"/>
      <c r="AG75" s="173"/>
      <c r="AH75" s="173"/>
      <c r="AI75" s="173"/>
      <c r="AJ75" s="173"/>
      <c r="AK75" s="173"/>
      <c r="AL75" s="171"/>
      <c r="AM75" s="171"/>
      <c r="AN75" s="171"/>
      <c r="AO75" s="171"/>
      <c r="AP75" s="171"/>
      <c r="AQ75" s="171"/>
      <c r="AR75" s="171"/>
      <c r="AS75" s="171"/>
      <c r="AT75" s="171"/>
      <c r="AU75" s="171"/>
      <c r="AV75" s="171"/>
      <c r="AW75" s="171"/>
      <c r="AX75" s="171"/>
      <c r="BA75" s="43"/>
      <c r="BB75" s="28"/>
      <c r="BC75" s="29"/>
      <c r="BD75" s="28"/>
      <c r="BE75" s="29"/>
      <c r="BF75" s="28"/>
      <c r="BG75" s="29"/>
    </row>
    <row r="76" spans="1:59" s="3" customFormat="1" ht="12.75" customHeight="1">
      <c r="A76" s="171"/>
      <c r="B76" s="171"/>
      <c r="C76" s="171"/>
      <c r="D76" s="171"/>
      <c r="E76" s="171"/>
      <c r="F76" s="171"/>
      <c r="G76" s="171"/>
      <c r="H76" s="171"/>
      <c r="I76" s="171"/>
      <c r="J76" s="171"/>
      <c r="K76" s="171"/>
      <c r="L76" s="171"/>
      <c r="M76" s="171"/>
      <c r="N76" s="171"/>
      <c r="O76" s="171"/>
      <c r="P76" s="171"/>
      <c r="Q76" s="171"/>
      <c r="R76" s="171"/>
      <c r="S76" s="171"/>
      <c r="T76" s="171"/>
      <c r="U76" s="171"/>
      <c r="V76" s="171"/>
      <c r="W76" s="171"/>
      <c r="X76" s="171"/>
      <c r="Y76" s="171"/>
      <c r="Z76" s="171"/>
      <c r="AA76" s="171"/>
      <c r="AB76" s="171"/>
      <c r="AC76" s="171"/>
      <c r="AD76" s="171"/>
      <c r="AE76" s="171"/>
      <c r="AF76" s="173"/>
      <c r="AG76" s="173"/>
      <c r="AH76" s="173"/>
      <c r="AI76" s="173"/>
      <c r="AJ76" s="173"/>
      <c r="AK76" s="173"/>
      <c r="AL76" s="171"/>
      <c r="AM76" s="171"/>
      <c r="AN76" s="171"/>
      <c r="AO76" s="171"/>
      <c r="AP76" s="171"/>
      <c r="AQ76" s="171"/>
      <c r="AR76" s="171"/>
      <c r="AS76" s="171"/>
      <c r="AT76" s="171"/>
      <c r="AU76" s="171"/>
      <c r="AV76" s="171"/>
      <c r="AW76" s="171"/>
      <c r="AX76" s="171"/>
      <c r="BA76" s="43"/>
      <c r="BB76" s="28"/>
      <c r="BC76" s="29"/>
      <c r="BD76" s="28"/>
      <c r="BE76" s="29"/>
      <c r="BF76" s="28"/>
      <c r="BG76" s="29"/>
    </row>
    <row r="77" spans="1:59" s="3" customFormat="1" ht="12.75" customHeight="1">
      <c r="A77" s="171"/>
      <c r="B77" s="171"/>
      <c r="C77" s="171"/>
      <c r="D77" s="171"/>
      <c r="E77" s="171"/>
      <c r="F77" s="171"/>
      <c r="G77" s="171"/>
      <c r="H77" s="171"/>
      <c r="I77" s="171"/>
      <c r="J77" s="171"/>
      <c r="K77" s="171"/>
      <c r="L77" s="171"/>
      <c r="M77" s="171"/>
      <c r="N77" s="171"/>
      <c r="O77" s="171"/>
      <c r="P77" s="171"/>
      <c r="Q77" s="171"/>
      <c r="R77" s="171"/>
      <c r="S77" s="171"/>
      <c r="T77" s="171"/>
      <c r="U77" s="171"/>
      <c r="V77" s="171"/>
      <c r="W77" s="171"/>
      <c r="X77" s="171"/>
      <c r="Y77" s="171"/>
      <c r="Z77" s="171"/>
      <c r="AA77" s="171"/>
      <c r="AB77" s="171"/>
      <c r="AC77" s="171"/>
      <c r="AD77" s="171"/>
      <c r="AE77" s="171"/>
      <c r="AF77" s="173"/>
      <c r="AG77" s="173"/>
      <c r="AH77" s="173"/>
      <c r="AI77" s="173"/>
      <c r="AJ77" s="173"/>
      <c r="AK77" s="173"/>
      <c r="AL77" s="171"/>
      <c r="AM77" s="171"/>
      <c r="AN77" s="171"/>
      <c r="AO77" s="171"/>
      <c r="AP77" s="171"/>
      <c r="AQ77" s="171"/>
      <c r="AR77" s="171"/>
      <c r="AS77" s="171"/>
      <c r="AT77" s="171"/>
      <c r="AU77" s="171"/>
      <c r="AV77" s="171"/>
      <c r="AW77" s="171"/>
      <c r="AX77" s="171"/>
      <c r="BA77" s="43"/>
      <c r="BB77" s="28"/>
      <c r="BC77" s="29"/>
      <c r="BD77" s="28"/>
      <c r="BE77" s="29"/>
      <c r="BF77" s="28"/>
      <c r="BG77" s="29"/>
    </row>
    <row r="78" spans="1:59" s="3" customFormat="1" ht="12.75" customHeight="1">
      <c r="A78" s="197" t="s">
        <v>96</v>
      </c>
      <c r="B78" s="197"/>
      <c r="C78" s="197"/>
      <c r="D78" s="197"/>
      <c r="E78" s="197"/>
      <c r="F78" s="198"/>
      <c r="G78" s="235">
        <v>1</v>
      </c>
      <c r="H78" s="235"/>
      <c r="I78" s="174">
        <v>15</v>
      </c>
      <c r="J78" s="175"/>
      <c r="K78" s="175"/>
      <c r="L78" s="175"/>
      <c r="M78" s="176"/>
      <c r="N78" s="174">
        <v>12</v>
      </c>
      <c r="O78" s="175"/>
      <c r="P78" s="175"/>
      <c r="Q78" s="175"/>
      <c r="R78" s="175"/>
      <c r="S78" s="176"/>
      <c r="T78" s="174">
        <v>11.5</v>
      </c>
      <c r="U78" s="175"/>
      <c r="V78" s="175"/>
      <c r="W78" s="175"/>
      <c r="X78" s="175"/>
      <c r="Y78" s="175"/>
      <c r="Z78" s="175"/>
      <c r="AA78" s="176"/>
      <c r="AB78" s="174">
        <f>N78-T78</f>
        <v>0.5</v>
      </c>
      <c r="AC78" s="175"/>
      <c r="AD78" s="175"/>
      <c r="AE78" s="176"/>
      <c r="AF78" s="177">
        <f>IF(AND(AB78&gt;=0, AB78&lt;&gt;""),IF('Rebate Codes (Recommended)'!$C$6=Lookups!$C$7,AB79*Lookups!$G$43,AB78*Lookups!$G$42),"")</f>
        <v>2.5</v>
      </c>
      <c r="AG78" s="178"/>
      <c r="AH78" s="178"/>
      <c r="AI78" s="178"/>
      <c r="AJ78" s="178"/>
      <c r="AK78" s="179"/>
      <c r="AL78" s="284">
        <f>IF(AF78="","",IF('Rebate Codes (Recommended)'!$C$6=Lookups!$C$7,Lookups!$H$43,Lookups!$H$42))</f>
        <v>25</v>
      </c>
      <c r="AM78" s="284"/>
      <c r="AN78" s="284"/>
      <c r="AO78" s="284"/>
      <c r="AP78" s="284">
        <f>AF78+AL78</f>
        <v>27.5</v>
      </c>
      <c r="AQ78" s="284"/>
      <c r="AR78" s="284"/>
      <c r="AS78" s="284"/>
      <c r="AT78" s="284">
        <f>G78* I78*AP78</f>
        <v>412.5</v>
      </c>
      <c r="AU78" s="284"/>
      <c r="AV78" s="284"/>
      <c r="AW78" s="284"/>
      <c r="AX78" s="177"/>
      <c r="BA78" s="43"/>
      <c r="BB78" s="28"/>
      <c r="BC78" s="29"/>
      <c r="BD78" s="28"/>
      <c r="BE78" s="29"/>
      <c r="BF78" s="28"/>
      <c r="BG78" s="29"/>
    </row>
    <row r="79" spans="1:59" s="3" customFormat="1" ht="12.75" customHeight="1">
      <c r="A79" s="192"/>
      <c r="B79" s="192"/>
      <c r="C79" s="192"/>
      <c r="D79" s="192"/>
      <c r="E79" s="192"/>
      <c r="F79" s="193"/>
      <c r="G79" s="245"/>
      <c r="H79" s="245"/>
      <c r="I79" s="164"/>
      <c r="J79" s="165"/>
      <c r="K79" s="165"/>
      <c r="L79" s="165"/>
      <c r="M79" s="166"/>
      <c r="N79" s="164"/>
      <c r="O79" s="165"/>
      <c r="P79" s="165"/>
      <c r="Q79" s="165"/>
      <c r="R79" s="165"/>
      <c r="S79" s="166"/>
      <c r="T79" s="167" t="str">
        <f>IF(OR(ISBLANK(G79),ISBLANK(I79),ISBLANK(N79)),"",T$78)</f>
        <v/>
      </c>
      <c r="U79" s="168"/>
      <c r="V79" s="168"/>
      <c r="W79" s="168"/>
      <c r="X79" s="168"/>
      <c r="Y79" s="168"/>
      <c r="Z79" s="168"/>
      <c r="AA79" s="169"/>
      <c r="AB79" s="153" t="str">
        <f>IF(OR(I79="",N79=""),"",N79-T79)</f>
        <v/>
      </c>
      <c r="AC79" s="154"/>
      <c r="AD79" s="154"/>
      <c r="AE79" s="155"/>
      <c r="AF79" s="156" t="str">
        <f>IF(AND(AB79&gt;=0, AB79&lt;&gt;""),IF('Rebate Codes (Recommended)'!$C$6=Lookups!$C$7,AB79*Lookups!$G$43,AB79*Lookups!$G$42),"")</f>
        <v/>
      </c>
      <c r="AG79" s="157"/>
      <c r="AH79" s="157"/>
      <c r="AI79" s="157"/>
      <c r="AJ79" s="157"/>
      <c r="AK79" s="158"/>
      <c r="AL79" s="152" t="str">
        <f>IF(AF79="","",IF('Rebate Codes (Recommended)'!$C$6=Lookups!$C$7,Lookups!$H$43,Lookups!$H$42))</f>
        <v/>
      </c>
      <c r="AM79" s="152"/>
      <c r="AN79" s="152"/>
      <c r="AO79" s="152"/>
      <c r="AP79" s="216">
        <f>IF(AL79="",0,AF79+AL79)</f>
        <v>0</v>
      </c>
      <c r="AQ79" s="216"/>
      <c r="AR79" s="216"/>
      <c r="AS79" s="216"/>
      <c r="AT79" s="220">
        <f t="shared" ref="AT79:AT88" si="3">G79*AP79*I79</f>
        <v>0</v>
      </c>
      <c r="AU79" s="220"/>
      <c r="AV79" s="220"/>
      <c r="AW79" s="220"/>
      <c r="AX79" s="221"/>
      <c r="BA79" s="43"/>
      <c r="BB79" s="28"/>
      <c r="BC79" s="29"/>
      <c r="BD79" s="28"/>
      <c r="BE79" s="29"/>
      <c r="BF79" s="28"/>
      <c r="BG79" s="29"/>
    </row>
    <row r="80" spans="1:59" s="3" customFormat="1" ht="12.75" customHeight="1">
      <c r="A80" s="192"/>
      <c r="B80" s="192"/>
      <c r="C80" s="192"/>
      <c r="D80" s="192"/>
      <c r="E80" s="192"/>
      <c r="F80" s="193"/>
      <c r="G80" s="245"/>
      <c r="H80" s="245"/>
      <c r="I80" s="164"/>
      <c r="J80" s="165"/>
      <c r="K80" s="165"/>
      <c r="L80" s="165"/>
      <c r="M80" s="166"/>
      <c r="N80" s="164"/>
      <c r="O80" s="165"/>
      <c r="P80" s="165"/>
      <c r="Q80" s="165"/>
      <c r="R80" s="165"/>
      <c r="S80" s="166"/>
      <c r="T80" s="167" t="str">
        <f t="shared" ref="T80:T88" si="4">IF(OR(ISBLANK(G80),ISBLANK(I80),ISBLANK(N80)),"",T$78)</f>
        <v/>
      </c>
      <c r="U80" s="168"/>
      <c r="V80" s="168"/>
      <c r="W80" s="168"/>
      <c r="X80" s="168"/>
      <c r="Y80" s="168"/>
      <c r="Z80" s="168"/>
      <c r="AA80" s="169"/>
      <c r="AB80" s="153" t="str">
        <f t="shared" ref="AB80:AB88" si="5">IF(OR(I80="",N80=""),"",N80-T80)</f>
        <v/>
      </c>
      <c r="AC80" s="154"/>
      <c r="AD80" s="154"/>
      <c r="AE80" s="155"/>
      <c r="AF80" s="156" t="str">
        <f>IF(AND(AB80&gt;=0, AB80&lt;&gt;""),IF('Rebate Codes (Recommended)'!$C$6=Lookups!$C$7,AB80*Lookups!$G$43,AB80*Lookups!$G$42),"")</f>
        <v/>
      </c>
      <c r="AG80" s="157"/>
      <c r="AH80" s="157"/>
      <c r="AI80" s="157"/>
      <c r="AJ80" s="157"/>
      <c r="AK80" s="158"/>
      <c r="AL80" s="152" t="str">
        <f>IF(AF80="","",IF('Rebate Codes (Recommended)'!$C$6=Lookups!$C$7,Lookups!$H$43,Lookups!$H$42))</f>
        <v/>
      </c>
      <c r="AM80" s="152"/>
      <c r="AN80" s="152"/>
      <c r="AO80" s="152"/>
      <c r="AP80" s="216">
        <f>IF(AL80="",0,AF80+AL80)</f>
        <v>0</v>
      </c>
      <c r="AQ80" s="216"/>
      <c r="AR80" s="216"/>
      <c r="AS80" s="216"/>
      <c r="AT80" s="220">
        <f t="shared" si="3"/>
        <v>0</v>
      </c>
      <c r="AU80" s="220"/>
      <c r="AV80" s="220"/>
      <c r="AW80" s="220"/>
      <c r="AX80" s="221"/>
      <c r="BA80" s="43"/>
      <c r="BB80" s="28"/>
      <c r="BC80" s="29"/>
      <c r="BD80" s="28"/>
      <c r="BE80" s="29"/>
      <c r="BF80" s="28"/>
      <c r="BG80" s="29"/>
    </row>
    <row r="81" spans="1:59" s="2" customFormat="1" ht="14.45" customHeight="1">
      <c r="A81" s="192"/>
      <c r="B81" s="192"/>
      <c r="C81" s="192"/>
      <c r="D81" s="192"/>
      <c r="E81" s="192"/>
      <c r="F81" s="193"/>
      <c r="G81" s="245"/>
      <c r="H81" s="245"/>
      <c r="I81" s="164"/>
      <c r="J81" s="165"/>
      <c r="K81" s="165"/>
      <c r="L81" s="165"/>
      <c r="M81" s="166"/>
      <c r="N81" s="164"/>
      <c r="O81" s="165"/>
      <c r="P81" s="165"/>
      <c r="Q81" s="165"/>
      <c r="R81" s="165"/>
      <c r="S81" s="166"/>
      <c r="T81" s="167" t="str">
        <f t="shared" si="4"/>
        <v/>
      </c>
      <c r="U81" s="168"/>
      <c r="V81" s="168"/>
      <c r="W81" s="168"/>
      <c r="X81" s="168"/>
      <c r="Y81" s="168"/>
      <c r="Z81" s="168"/>
      <c r="AA81" s="169"/>
      <c r="AB81" s="153" t="str">
        <f t="shared" si="5"/>
        <v/>
      </c>
      <c r="AC81" s="154"/>
      <c r="AD81" s="154"/>
      <c r="AE81" s="155"/>
      <c r="AF81" s="156" t="str">
        <f>IF(AND(AB81&gt;=0, AB81&lt;&gt;""),IF('Rebate Codes (Recommended)'!$C$6=Lookups!$C$7,AB81*Lookups!$G$43,AB81*Lookups!$G$42),"")</f>
        <v/>
      </c>
      <c r="AG81" s="157"/>
      <c r="AH81" s="157"/>
      <c r="AI81" s="157"/>
      <c r="AJ81" s="157"/>
      <c r="AK81" s="158"/>
      <c r="AL81" s="152" t="str">
        <f>IF(AF81="","",IF('Rebate Codes (Recommended)'!$C$6=Lookups!$C$7,Lookups!$H$43,Lookups!$H$42))</f>
        <v/>
      </c>
      <c r="AM81" s="152"/>
      <c r="AN81" s="152"/>
      <c r="AO81" s="152"/>
      <c r="AP81" s="216">
        <f>IF(AL81="",0,AF81+AL81)</f>
        <v>0</v>
      </c>
      <c r="AQ81" s="216"/>
      <c r="AR81" s="216"/>
      <c r="AS81" s="216"/>
      <c r="AT81" s="220">
        <f t="shared" si="3"/>
        <v>0</v>
      </c>
      <c r="AU81" s="220"/>
      <c r="AV81" s="220"/>
      <c r="AW81" s="220"/>
      <c r="AX81" s="221"/>
      <c r="BA81" s="43"/>
      <c r="BC81" s="29"/>
      <c r="BD81" s="28"/>
      <c r="BE81" s="29"/>
      <c r="BF81" s="28"/>
      <c r="BG81" s="29"/>
    </row>
    <row r="82" spans="1:59" s="2" customFormat="1" ht="13.9" customHeight="1">
      <c r="A82" s="192"/>
      <c r="B82" s="192"/>
      <c r="C82" s="192"/>
      <c r="D82" s="192"/>
      <c r="E82" s="192"/>
      <c r="F82" s="193"/>
      <c r="G82" s="245"/>
      <c r="H82" s="245"/>
      <c r="I82" s="164"/>
      <c r="J82" s="165"/>
      <c r="K82" s="165"/>
      <c r="L82" s="165"/>
      <c r="M82" s="166"/>
      <c r="N82" s="164"/>
      <c r="O82" s="165"/>
      <c r="P82" s="165"/>
      <c r="Q82" s="165"/>
      <c r="R82" s="165"/>
      <c r="S82" s="166"/>
      <c r="T82" s="167" t="str">
        <f t="shared" si="4"/>
        <v/>
      </c>
      <c r="U82" s="168"/>
      <c r="V82" s="168"/>
      <c r="W82" s="168"/>
      <c r="X82" s="168"/>
      <c r="Y82" s="168"/>
      <c r="Z82" s="168"/>
      <c r="AA82" s="169"/>
      <c r="AB82" s="153" t="str">
        <f t="shared" si="5"/>
        <v/>
      </c>
      <c r="AC82" s="154"/>
      <c r="AD82" s="154"/>
      <c r="AE82" s="155"/>
      <c r="AF82" s="156" t="str">
        <f>IF(AND(AB82&gt;=0, AB82&lt;&gt;""),IF('Rebate Codes (Recommended)'!$C$6=Lookups!$C$7,AB82*Lookups!$G$43,AB82*Lookups!$G$42),"")</f>
        <v/>
      </c>
      <c r="AG82" s="157"/>
      <c r="AH82" s="157"/>
      <c r="AI82" s="157"/>
      <c r="AJ82" s="157"/>
      <c r="AK82" s="158"/>
      <c r="AL82" s="152" t="str">
        <f>IF(AF82="","",IF('Rebate Codes (Recommended)'!$C$6=Lookups!$C$7,Lookups!$H$43,Lookups!$H$42))</f>
        <v/>
      </c>
      <c r="AM82" s="152"/>
      <c r="AN82" s="152"/>
      <c r="AO82" s="152"/>
      <c r="AP82" s="216">
        <f>IF(AL82="",0,AF82+AL82)</f>
        <v>0</v>
      </c>
      <c r="AQ82" s="216"/>
      <c r="AR82" s="216"/>
      <c r="AS82" s="216"/>
      <c r="AT82" s="220">
        <f t="shared" si="3"/>
        <v>0</v>
      </c>
      <c r="AU82" s="220"/>
      <c r="AV82" s="220"/>
      <c r="AW82" s="220"/>
      <c r="AX82" s="221"/>
      <c r="BA82" s="43"/>
      <c r="BC82" s="29"/>
      <c r="BD82" s="28"/>
      <c r="BE82" s="29"/>
      <c r="BF82" s="28"/>
      <c r="BG82" s="29"/>
    </row>
    <row r="83" spans="1:59" s="2" customFormat="1" ht="13.9" customHeight="1">
      <c r="A83" s="192"/>
      <c r="B83" s="192"/>
      <c r="C83" s="192"/>
      <c r="D83" s="192"/>
      <c r="E83" s="192"/>
      <c r="F83" s="193"/>
      <c r="G83" s="245"/>
      <c r="H83" s="245"/>
      <c r="I83" s="164"/>
      <c r="J83" s="165"/>
      <c r="K83" s="165"/>
      <c r="L83" s="165"/>
      <c r="M83" s="166"/>
      <c r="N83" s="164"/>
      <c r="O83" s="165"/>
      <c r="P83" s="165"/>
      <c r="Q83" s="165"/>
      <c r="R83" s="165"/>
      <c r="S83" s="166"/>
      <c r="T83" s="167" t="str">
        <f t="shared" si="4"/>
        <v/>
      </c>
      <c r="U83" s="168"/>
      <c r="V83" s="168"/>
      <c r="W83" s="168"/>
      <c r="X83" s="168"/>
      <c r="Y83" s="168"/>
      <c r="Z83" s="168"/>
      <c r="AA83" s="169"/>
      <c r="AB83" s="153" t="str">
        <f t="shared" si="5"/>
        <v/>
      </c>
      <c r="AC83" s="154"/>
      <c r="AD83" s="154"/>
      <c r="AE83" s="155"/>
      <c r="AF83" s="156" t="str">
        <f>IF(AND(AB83&gt;=0, AB83&lt;&gt;""),IF('Rebate Codes (Recommended)'!$C$6=Lookups!$C$7,AB83*Lookups!$G$43,AB83*Lookups!$G$42),"")</f>
        <v/>
      </c>
      <c r="AG83" s="157"/>
      <c r="AH83" s="157"/>
      <c r="AI83" s="157"/>
      <c r="AJ83" s="157"/>
      <c r="AK83" s="158"/>
      <c r="AL83" s="152" t="str">
        <f>IF(AF83="","",IF('Rebate Codes (Recommended)'!$C$6=Lookups!$C$7,Lookups!$H$43,Lookups!$H$42))</f>
        <v/>
      </c>
      <c r="AM83" s="152"/>
      <c r="AN83" s="152"/>
      <c r="AO83" s="152"/>
      <c r="AP83" s="216">
        <f>IF(AL83="",0,AF83+AL83)</f>
        <v>0</v>
      </c>
      <c r="AQ83" s="216"/>
      <c r="AR83" s="216"/>
      <c r="AS83" s="216"/>
      <c r="AT83" s="220">
        <f t="shared" si="3"/>
        <v>0</v>
      </c>
      <c r="AU83" s="220"/>
      <c r="AV83" s="220"/>
      <c r="AW83" s="220"/>
      <c r="AX83" s="221"/>
      <c r="BA83" s="43"/>
      <c r="BC83" s="29"/>
      <c r="BD83" s="28"/>
      <c r="BE83" s="29"/>
      <c r="BF83" s="28"/>
      <c r="BG83" s="29"/>
    </row>
    <row r="84" spans="1:59" s="2" customFormat="1" ht="13.9" customHeight="1">
      <c r="A84" s="192"/>
      <c r="B84" s="192"/>
      <c r="C84" s="192"/>
      <c r="D84" s="192"/>
      <c r="E84" s="192"/>
      <c r="F84" s="193"/>
      <c r="G84" s="245"/>
      <c r="H84" s="245"/>
      <c r="I84" s="164"/>
      <c r="J84" s="165"/>
      <c r="K84" s="165"/>
      <c r="L84" s="165"/>
      <c r="M84" s="166"/>
      <c r="N84" s="164"/>
      <c r="O84" s="165"/>
      <c r="P84" s="165"/>
      <c r="Q84" s="165"/>
      <c r="R84" s="165"/>
      <c r="S84" s="166"/>
      <c r="T84" s="167" t="str">
        <f t="shared" si="4"/>
        <v/>
      </c>
      <c r="U84" s="168"/>
      <c r="V84" s="168"/>
      <c r="W84" s="168"/>
      <c r="X84" s="168"/>
      <c r="Y84" s="168"/>
      <c r="Z84" s="168"/>
      <c r="AA84" s="169"/>
      <c r="AB84" s="153" t="str">
        <f t="shared" si="5"/>
        <v/>
      </c>
      <c r="AC84" s="154"/>
      <c r="AD84" s="154"/>
      <c r="AE84" s="155"/>
      <c r="AF84" s="156" t="str">
        <f>IF(AND(AB84&gt;=0, AB84&lt;&gt;""),IF('Rebate Codes (Recommended)'!$C$6=Lookups!$C$7,AB84*Lookups!$G$43,AB84*Lookups!$G$42),"")</f>
        <v/>
      </c>
      <c r="AG84" s="157"/>
      <c r="AH84" s="157"/>
      <c r="AI84" s="157"/>
      <c r="AJ84" s="157"/>
      <c r="AK84" s="158"/>
      <c r="AL84" s="152" t="str">
        <f>IF(AF84="","",IF('Rebate Codes (Recommended)'!$C$6=Lookups!$C$7,Lookups!$H$43,Lookups!$H$42))</f>
        <v/>
      </c>
      <c r="AM84" s="152"/>
      <c r="AN84" s="152"/>
      <c r="AO84" s="152"/>
      <c r="AP84" s="216">
        <f>IF(AL84="",0,AF84+AL84)</f>
        <v>0</v>
      </c>
      <c r="AQ84" s="216"/>
      <c r="AR84" s="216"/>
      <c r="AS84" s="216"/>
      <c r="AT84" s="220">
        <f t="shared" si="3"/>
        <v>0</v>
      </c>
      <c r="AU84" s="220"/>
      <c r="AV84" s="220"/>
      <c r="AW84" s="220"/>
      <c r="AX84" s="221"/>
      <c r="BA84" s="43"/>
      <c r="BC84" s="29"/>
      <c r="BD84" s="28"/>
      <c r="BE84" s="29"/>
      <c r="BF84" s="28"/>
      <c r="BG84" s="29"/>
    </row>
    <row r="85" spans="1:59" s="2" customFormat="1" ht="13.9" customHeight="1">
      <c r="A85" s="192"/>
      <c r="B85" s="192"/>
      <c r="C85" s="192"/>
      <c r="D85" s="192"/>
      <c r="E85" s="192"/>
      <c r="F85" s="193"/>
      <c r="G85" s="245"/>
      <c r="H85" s="245"/>
      <c r="I85" s="164"/>
      <c r="J85" s="165"/>
      <c r="K85" s="165"/>
      <c r="L85" s="165"/>
      <c r="M85" s="166"/>
      <c r="N85" s="164"/>
      <c r="O85" s="165"/>
      <c r="P85" s="165"/>
      <c r="Q85" s="165"/>
      <c r="R85" s="165"/>
      <c r="S85" s="166"/>
      <c r="T85" s="167" t="str">
        <f t="shared" si="4"/>
        <v/>
      </c>
      <c r="U85" s="168"/>
      <c r="V85" s="168"/>
      <c r="W85" s="168"/>
      <c r="X85" s="168"/>
      <c r="Y85" s="168"/>
      <c r="Z85" s="168"/>
      <c r="AA85" s="169"/>
      <c r="AB85" s="153" t="str">
        <f t="shared" si="5"/>
        <v/>
      </c>
      <c r="AC85" s="154"/>
      <c r="AD85" s="154"/>
      <c r="AE85" s="155"/>
      <c r="AF85" s="156" t="str">
        <f>IF(AND(AB85&gt;=0, AB85&lt;&gt;""),IF('Rebate Codes (Recommended)'!$C$6=Lookups!$C$7,AB85*Lookups!$G$43,AB85*Lookups!$G$42),"")</f>
        <v/>
      </c>
      <c r="AG85" s="157"/>
      <c r="AH85" s="157"/>
      <c r="AI85" s="157"/>
      <c r="AJ85" s="157"/>
      <c r="AK85" s="158"/>
      <c r="AL85" s="152" t="str">
        <f>IF(AF85="","",IF('Rebate Codes (Recommended)'!$C$6=Lookups!$C$7,Lookups!$H$43,Lookups!$H$42))</f>
        <v/>
      </c>
      <c r="AM85" s="152"/>
      <c r="AN85" s="152"/>
      <c r="AO85" s="152"/>
      <c r="AP85" s="216">
        <f>IF(AL85="",0,AF85+AL85)</f>
        <v>0</v>
      </c>
      <c r="AQ85" s="216"/>
      <c r="AR85" s="216"/>
      <c r="AS85" s="216"/>
      <c r="AT85" s="220">
        <f t="shared" si="3"/>
        <v>0</v>
      </c>
      <c r="AU85" s="220"/>
      <c r="AV85" s="220"/>
      <c r="AW85" s="220"/>
      <c r="AX85" s="221"/>
      <c r="BA85" s="43"/>
      <c r="BC85" s="29"/>
      <c r="BD85" s="28"/>
      <c r="BE85" s="29"/>
      <c r="BF85" s="28"/>
      <c r="BG85" s="29"/>
    </row>
    <row r="86" spans="1:59" s="2" customFormat="1" ht="13.9" customHeight="1">
      <c r="A86" s="192"/>
      <c r="B86" s="192"/>
      <c r="C86" s="192"/>
      <c r="D86" s="192"/>
      <c r="E86" s="192"/>
      <c r="F86" s="193"/>
      <c r="G86" s="245"/>
      <c r="H86" s="245"/>
      <c r="I86" s="164"/>
      <c r="J86" s="165"/>
      <c r="K86" s="165"/>
      <c r="L86" s="165"/>
      <c r="M86" s="166"/>
      <c r="N86" s="164"/>
      <c r="O86" s="165"/>
      <c r="P86" s="165"/>
      <c r="Q86" s="165"/>
      <c r="R86" s="165"/>
      <c r="S86" s="166"/>
      <c r="T86" s="167" t="str">
        <f t="shared" si="4"/>
        <v/>
      </c>
      <c r="U86" s="168"/>
      <c r="V86" s="168"/>
      <c r="W86" s="168"/>
      <c r="X86" s="168"/>
      <c r="Y86" s="168"/>
      <c r="Z86" s="168"/>
      <c r="AA86" s="169"/>
      <c r="AB86" s="153" t="str">
        <f t="shared" si="5"/>
        <v/>
      </c>
      <c r="AC86" s="154"/>
      <c r="AD86" s="154"/>
      <c r="AE86" s="155"/>
      <c r="AF86" s="156" t="str">
        <f>IF(AND(AB86&gt;=0, AB86&lt;&gt;""),IF('Rebate Codes (Recommended)'!$C$6=Lookups!$C$7,AB86*Lookups!$G$43,AB86*Lookups!$G$42),"")</f>
        <v/>
      </c>
      <c r="AG86" s="157"/>
      <c r="AH86" s="157"/>
      <c r="AI86" s="157"/>
      <c r="AJ86" s="157"/>
      <c r="AK86" s="158"/>
      <c r="AL86" s="152" t="str">
        <f>IF(AF86="","",IF('Rebate Codes (Recommended)'!$C$6=Lookups!$C$7,Lookups!$H$43,Lookups!$H$42))</f>
        <v/>
      </c>
      <c r="AM86" s="152"/>
      <c r="AN86" s="152"/>
      <c r="AO86" s="152"/>
      <c r="AP86" s="216">
        <f>IF(AL86="",0,AF86+AL86)</f>
        <v>0</v>
      </c>
      <c r="AQ86" s="216"/>
      <c r="AR86" s="216"/>
      <c r="AS86" s="216"/>
      <c r="AT86" s="220">
        <f t="shared" si="3"/>
        <v>0</v>
      </c>
      <c r="AU86" s="220"/>
      <c r="AV86" s="220"/>
      <c r="AW86" s="220"/>
      <c r="AX86" s="221"/>
      <c r="BA86" s="43"/>
      <c r="BC86" s="29"/>
      <c r="BD86" s="28"/>
      <c r="BE86" s="29"/>
      <c r="BF86" s="28"/>
      <c r="BG86" s="29"/>
    </row>
    <row r="87" spans="1:59" s="2" customFormat="1" ht="14.45" customHeight="1">
      <c r="A87" s="192"/>
      <c r="B87" s="192"/>
      <c r="C87" s="192"/>
      <c r="D87" s="192"/>
      <c r="E87" s="192"/>
      <c r="F87" s="193"/>
      <c r="G87" s="245"/>
      <c r="H87" s="245"/>
      <c r="I87" s="164"/>
      <c r="J87" s="165"/>
      <c r="K87" s="165"/>
      <c r="L87" s="165"/>
      <c r="M87" s="166"/>
      <c r="N87" s="164"/>
      <c r="O87" s="165"/>
      <c r="P87" s="165"/>
      <c r="Q87" s="165"/>
      <c r="R87" s="165"/>
      <c r="S87" s="166"/>
      <c r="T87" s="167" t="str">
        <f t="shared" si="4"/>
        <v/>
      </c>
      <c r="U87" s="168"/>
      <c r="V87" s="168"/>
      <c r="W87" s="168"/>
      <c r="X87" s="168"/>
      <c r="Y87" s="168"/>
      <c r="Z87" s="168"/>
      <c r="AA87" s="169"/>
      <c r="AB87" s="153" t="str">
        <f t="shared" si="5"/>
        <v/>
      </c>
      <c r="AC87" s="154"/>
      <c r="AD87" s="154"/>
      <c r="AE87" s="155"/>
      <c r="AF87" s="156" t="str">
        <f>IF(AND(AB87&gt;=0, AB87&lt;&gt;""),IF('Rebate Codes (Recommended)'!$C$6=Lookups!$C$7,AB87*Lookups!$G$43,AB87*Lookups!$G$42),"")</f>
        <v/>
      </c>
      <c r="AG87" s="157"/>
      <c r="AH87" s="157"/>
      <c r="AI87" s="157"/>
      <c r="AJ87" s="157"/>
      <c r="AK87" s="158"/>
      <c r="AL87" s="152" t="str">
        <f>IF(AF87="","",IF('Rebate Codes (Recommended)'!$C$6=Lookups!$C$7,Lookups!$H$43,Lookups!$H$42))</f>
        <v/>
      </c>
      <c r="AM87" s="152"/>
      <c r="AN87" s="152"/>
      <c r="AO87" s="152"/>
      <c r="AP87" s="216">
        <f>IF(AL87="",0,AF87+AL87)</f>
        <v>0</v>
      </c>
      <c r="AQ87" s="216"/>
      <c r="AR87" s="216"/>
      <c r="AS87" s="216"/>
      <c r="AT87" s="220">
        <f t="shared" si="3"/>
        <v>0</v>
      </c>
      <c r="AU87" s="220"/>
      <c r="AV87" s="220"/>
      <c r="AW87" s="220"/>
      <c r="AX87" s="221"/>
      <c r="BA87" s="43"/>
      <c r="BB87" s="30"/>
      <c r="BC87" s="29"/>
      <c r="BD87" s="28"/>
      <c r="BE87" s="29"/>
      <c r="BF87" s="28"/>
      <c r="BG87" s="29"/>
    </row>
    <row r="88" spans="1:59" s="2" customFormat="1" ht="12.75" customHeight="1">
      <c r="A88" s="192"/>
      <c r="B88" s="192"/>
      <c r="C88" s="192"/>
      <c r="D88" s="192"/>
      <c r="E88" s="192"/>
      <c r="F88" s="193"/>
      <c r="G88" s="245"/>
      <c r="H88" s="245"/>
      <c r="I88" s="164"/>
      <c r="J88" s="165"/>
      <c r="K88" s="165"/>
      <c r="L88" s="165"/>
      <c r="M88" s="166"/>
      <c r="N88" s="164"/>
      <c r="O88" s="165"/>
      <c r="P88" s="165"/>
      <c r="Q88" s="165"/>
      <c r="R88" s="165"/>
      <c r="S88" s="166"/>
      <c r="T88" s="167" t="str">
        <f t="shared" si="4"/>
        <v/>
      </c>
      <c r="U88" s="168"/>
      <c r="V88" s="168"/>
      <c r="W88" s="168"/>
      <c r="X88" s="168"/>
      <c r="Y88" s="168"/>
      <c r="Z88" s="168"/>
      <c r="AA88" s="169"/>
      <c r="AB88" s="153" t="str">
        <f t="shared" si="5"/>
        <v/>
      </c>
      <c r="AC88" s="154"/>
      <c r="AD88" s="154"/>
      <c r="AE88" s="155"/>
      <c r="AF88" s="156" t="str">
        <f>IF(AND(AB88&gt;=0, AB88&lt;&gt;""),IF('Rebate Codes (Recommended)'!$C$6=Lookups!$C$7,AB88*Lookups!$G$43,AB88*Lookups!$G$42),"")</f>
        <v/>
      </c>
      <c r="AG88" s="157"/>
      <c r="AH88" s="157"/>
      <c r="AI88" s="157"/>
      <c r="AJ88" s="157"/>
      <c r="AK88" s="158"/>
      <c r="AL88" s="152" t="str">
        <f>IF(AF88="","",IF('Rebate Codes (Recommended)'!$C$6=Lookups!$C$7,Lookups!$H$43,Lookups!$H$42))</f>
        <v/>
      </c>
      <c r="AM88" s="152"/>
      <c r="AN88" s="152"/>
      <c r="AO88" s="152"/>
      <c r="AP88" s="216">
        <f>IF(AL88="",0,AF88+AL88)</f>
        <v>0</v>
      </c>
      <c r="AQ88" s="216"/>
      <c r="AR88" s="216"/>
      <c r="AS88" s="216"/>
      <c r="AT88" s="220">
        <f t="shared" si="3"/>
        <v>0</v>
      </c>
      <c r="AU88" s="220"/>
      <c r="AV88" s="220"/>
      <c r="AW88" s="220"/>
      <c r="AX88" s="221"/>
      <c r="BA88" s="43"/>
      <c r="BB88" s="30"/>
      <c r="BC88" s="29"/>
      <c r="BD88" s="28"/>
      <c r="BE88" s="29"/>
      <c r="BF88" s="28"/>
      <c r="BG88" s="29"/>
    </row>
    <row r="89" spans="1:59" s="2" customFormat="1" ht="15.6" customHeight="1">
      <c r="A89" s="283" t="s">
        <v>111</v>
      </c>
      <c r="B89" s="283"/>
      <c r="C89" s="217" t="s">
        <v>112</v>
      </c>
      <c r="D89" s="217"/>
      <c r="E89" s="217"/>
      <c r="F89" s="217"/>
      <c r="G89" s="217"/>
      <c r="H89" s="217"/>
      <c r="I89" s="217"/>
      <c r="J89" s="217"/>
      <c r="K89" s="217"/>
      <c r="L89" s="217"/>
      <c r="M89" s="217"/>
      <c r="N89" s="217"/>
      <c r="O89" s="217"/>
      <c r="P89" s="217"/>
      <c r="Q89" s="217"/>
      <c r="R89" s="217"/>
      <c r="S89" s="217"/>
      <c r="T89" s="217"/>
      <c r="U89" s="217"/>
      <c r="V89" s="217"/>
      <c r="W89" s="217"/>
      <c r="X89" s="217"/>
      <c r="Y89" s="217"/>
      <c r="Z89" s="217"/>
      <c r="AA89" s="217"/>
      <c r="AB89" s="217"/>
      <c r="AC89" s="217"/>
      <c r="AD89" s="217"/>
      <c r="AE89" s="217"/>
      <c r="AF89" s="217"/>
      <c r="AG89" s="217"/>
      <c r="AH89" s="217"/>
      <c r="AI89" s="217"/>
      <c r="AJ89" s="217"/>
      <c r="AK89" s="217"/>
      <c r="AL89" s="217"/>
      <c r="AM89" s="217"/>
      <c r="AN89" s="217"/>
      <c r="AO89" s="217"/>
      <c r="AP89" s="217"/>
      <c r="AQ89" s="217"/>
      <c r="AR89" s="217"/>
      <c r="AS89" s="219" t="s">
        <v>113</v>
      </c>
      <c r="AT89" s="219"/>
      <c r="AU89" s="219"/>
      <c r="AV89" s="219"/>
      <c r="AW89" s="219"/>
      <c r="AX89" s="219"/>
      <c r="BA89" s="105" t="str">
        <f>IF(ISNA(VLOOKUP("HVAC-C1 &amp; C2", 'Rebate Codes (Recommended)'!$H$10:$H$29,1,FALSE)),"","&lt;---- Complete this supplemental data sheet table!")</f>
        <v/>
      </c>
      <c r="BB89" s="30"/>
      <c r="BC89" s="29"/>
      <c r="BD89" s="28"/>
      <c r="BE89" s="29"/>
      <c r="BF89" s="28"/>
      <c r="BG89" s="29"/>
    </row>
    <row r="90" spans="1:59" s="2" customFormat="1" ht="12.75" customHeight="1">
      <c r="A90" s="118"/>
      <c r="B90" s="118"/>
      <c r="C90" s="217" t="s">
        <v>114</v>
      </c>
      <c r="D90" s="217"/>
      <c r="E90" s="217"/>
      <c r="F90" s="217"/>
      <c r="G90" s="217"/>
      <c r="H90" s="217"/>
      <c r="I90" s="217"/>
      <c r="J90" s="217"/>
      <c r="K90" s="217"/>
      <c r="L90" s="217"/>
      <c r="M90" s="217"/>
      <c r="N90" s="217"/>
      <c r="O90" s="217"/>
      <c r="P90" s="217"/>
      <c r="Q90" s="217"/>
      <c r="R90" s="217"/>
      <c r="S90" s="217"/>
      <c r="T90" s="217"/>
      <c r="U90" s="217"/>
      <c r="V90" s="217"/>
      <c r="W90" s="217"/>
      <c r="X90" s="217"/>
      <c r="Y90" s="217"/>
      <c r="Z90" s="217"/>
      <c r="AA90" s="217"/>
      <c r="AB90" s="217"/>
      <c r="AC90" s="217"/>
      <c r="AD90" s="217"/>
      <c r="AE90" s="217"/>
      <c r="AF90" s="217"/>
      <c r="AG90" s="217"/>
      <c r="AH90" s="217"/>
      <c r="AI90" s="217"/>
      <c r="AJ90" s="217"/>
      <c r="AK90" s="217"/>
      <c r="AL90" s="217"/>
      <c r="AM90" s="217"/>
      <c r="AN90" s="217"/>
      <c r="AO90" s="217"/>
      <c r="AP90" s="217"/>
      <c r="AQ90" s="217"/>
      <c r="AR90" s="217"/>
      <c r="AS90" s="217"/>
      <c r="AT90" s="217"/>
      <c r="AU90" s="217"/>
      <c r="AV90" s="217"/>
      <c r="AW90" s="217"/>
      <c r="AX90" s="217"/>
      <c r="BA90" s="43"/>
      <c r="BB90" s="28"/>
      <c r="BC90" s="29"/>
      <c r="BD90" s="28"/>
      <c r="BE90" s="29"/>
      <c r="BF90" s="28"/>
      <c r="BG90" s="29"/>
    </row>
    <row r="91" spans="1:59" s="2" customFormat="1" ht="18.600000000000001" customHeight="1">
      <c r="A91" s="119"/>
      <c r="B91" s="119"/>
      <c r="C91" s="218"/>
      <c r="D91" s="218"/>
      <c r="E91" s="218"/>
      <c r="F91" s="218"/>
      <c r="G91" s="218"/>
      <c r="H91" s="218"/>
      <c r="I91" s="218"/>
      <c r="J91" s="218"/>
      <c r="K91" s="218"/>
      <c r="L91" s="218"/>
      <c r="M91" s="218"/>
      <c r="N91" s="218"/>
      <c r="O91" s="218"/>
      <c r="P91" s="218"/>
      <c r="Q91" s="218"/>
      <c r="R91" s="218"/>
      <c r="S91" s="218"/>
      <c r="T91" s="218"/>
      <c r="U91" s="218"/>
      <c r="V91" s="218"/>
      <c r="W91" s="218"/>
      <c r="X91" s="218"/>
      <c r="Y91" s="218"/>
      <c r="Z91" s="218"/>
      <c r="AA91" s="218"/>
      <c r="AB91" s="218"/>
      <c r="AC91" s="218"/>
      <c r="AD91" s="218"/>
      <c r="AE91" s="218"/>
      <c r="AF91" s="218"/>
      <c r="AG91" s="218"/>
      <c r="AH91" s="218"/>
      <c r="AI91" s="218"/>
      <c r="AJ91" s="218"/>
      <c r="AK91" s="218"/>
      <c r="AL91" s="218"/>
      <c r="AM91" s="218"/>
      <c r="AN91" s="218"/>
      <c r="AO91" s="218"/>
      <c r="AP91" s="218"/>
      <c r="AQ91" s="218"/>
      <c r="AR91" s="218"/>
      <c r="AS91" s="218"/>
      <c r="AT91" s="218"/>
      <c r="AU91" s="218"/>
      <c r="AV91" s="218"/>
      <c r="AW91" s="218"/>
      <c r="AX91" s="218"/>
      <c r="BA91" s="43"/>
      <c r="BB91" s="28"/>
      <c r="BC91" s="29"/>
      <c r="BD91" s="28"/>
      <c r="BE91" s="29"/>
      <c r="BF91" s="28"/>
      <c r="BG91" s="29"/>
    </row>
    <row r="92" spans="1:59" s="2" customFormat="1" ht="13.9">
      <c r="A92" s="323" t="s">
        <v>115</v>
      </c>
      <c r="B92" s="323"/>
      <c r="C92" s="323"/>
      <c r="D92" s="323"/>
      <c r="E92" s="323"/>
      <c r="F92" s="323" t="s">
        <v>116</v>
      </c>
      <c r="G92" s="323"/>
      <c r="H92" s="323"/>
      <c r="I92" s="323"/>
      <c r="J92" s="323"/>
      <c r="K92" s="323"/>
      <c r="L92" s="323"/>
      <c r="M92" s="323"/>
      <c r="N92" s="323"/>
      <c r="O92" s="323"/>
      <c r="P92" s="323"/>
      <c r="Q92" s="323"/>
      <c r="R92" s="323"/>
      <c r="S92" s="323"/>
      <c r="T92" s="323"/>
      <c r="U92" s="323"/>
      <c r="V92" s="323"/>
      <c r="W92" s="159" t="s">
        <v>117</v>
      </c>
      <c r="X92" s="159"/>
      <c r="Y92" s="159"/>
      <c r="Z92" s="159"/>
      <c r="AA92" s="159"/>
      <c r="AB92" s="159"/>
      <c r="AC92" s="159"/>
      <c r="AD92" s="159"/>
      <c r="AE92" s="159"/>
      <c r="AF92" s="159" t="s">
        <v>118</v>
      </c>
      <c r="AG92" s="159"/>
      <c r="AH92" s="159"/>
      <c r="AI92" s="159"/>
      <c r="AJ92" s="159"/>
      <c r="AK92" s="159" t="s">
        <v>119</v>
      </c>
      <c r="AL92" s="159"/>
      <c r="AM92" s="159"/>
      <c r="AN92" s="159"/>
      <c r="AO92" s="159"/>
      <c r="AP92" s="159"/>
      <c r="AQ92" s="159"/>
      <c r="AR92" s="159" t="s">
        <v>120</v>
      </c>
      <c r="AS92" s="159"/>
      <c r="AT92" s="159"/>
      <c r="AU92" s="159"/>
      <c r="AV92" s="159"/>
      <c r="AW92" s="159"/>
      <c r="AX92" s="159"/>
      <c r="BA92" s="43"/>
      <c r="BB92" s="28"/>
      <c r="BC92" s="29"/>
      <c r="BD92" s="28"/>
      <c r="BE92" s="29"/>
      <c r="BF92" s="28"/>
      <c r="BG92" s="29"/>
    </row>
    <row r="93" spans="1:59" s="2" customFormat="1" ht="13.9">
      <c r="A93" s="324"/>
      <c r="B93" s="324"/>
      <c r="C93" s="324"/>
      <c r="D93" s="324"/>
      <c r="E93" s="324"/>
      <c r="F93" s="324"/>
      <c r="G93" s="324"/>
      <c r="H93" s="324"/>
      <c r="I93" s="324"/>
      <c r="J93" s="324"/>
      <c r="K93" s="324"/>
      <c r="L93" s="324"/>
      <c r="M93" s="324"/>
      <c r="N93" s="324"/>
      <c r="O93" s="324"/>
      <c r="P93" s="324"/>
      <c r="Q93" s="324"/>
      <c r="R93" s="324"/>
      <c r="S93" s="324"/>
      <c r="T93" s="324"/>
      <c r="U93" s="324"/>
      <c r="V93" s="324"/>
      <c r="W93" s="160"/>
      <c r="X93" s="160"/>
      <c r="Y93" s="160"/>
      <c r="Z93" s="160"/>
      <c r="AA93" s="160"/>
      <c r="AB93" s="160"/>
      <c r="AC93" s="160"/>
      <c r="AD93" s="160"/>
      <c r="AE93" s="160"/>
      <c r="AF93" s="160"/>
      <c r="AG93" s="160"/>
      <c r="AH93" s="160"/>
      <c r="AI93" s="160"/>
      <c r="AJ93" s="160"/>
      <c r="AK93" s="160"/>
      <c r="AL93" s="160"/>
      <c r="AM93" s="160"/>
      <c r="AN93" s="160"/>
      <c r="AO93" s="160"/>
      <c r="AP93" s="160"/>
      <c r="AQ93" s="160"/>
      <c r="AR93" s="160"/>
      <c r="AS93" s="160"/>
      <c r="AT93" s="160"/>
      <c r="AU93" s="160"/>
      <c r="AV93" s="160"/>
      <c r="AW93" s="160"/>
      <c r="AX93" s="160"/>
      <c r="BA93" s="43"/>
      <c r="BB93" s="28"/>
      <c r="BC93" s="29"/>
      <c r="BD93" s="28"/>
      <c r="BE93" s="29"/>
      <c r="BF93" s="28"/>
      <c r="BG93" s="29"/>
    </row>
    <row r="94" spans="1:59" s="2" customFormat="1" ht="27.6" customHeight="1">
      <c r="A94" s="197" t="s">
        <v>121</v>
      </c>
      <c r="B94" s="197"/>
      <c r="C94" s="197"/>
      <c r="D94" s="197"/>
      <c r="E94" s="198"/>
      <c r="F94" s="335" t="s">
        <v>122</v>
      </c>
      <c r="G94" s="335"/>
      <c r="H94" s="335"/>
      <c r="I94" s="335"/>
      <c r="J94" s="335"/>
      <c r="K94" s="335"/>
      <c r="L94" s="335"/>
      <c r="M94" s="335"/>
      <c r="N94" s="335"/>
      <c r="O94" s="335"/>
      <c r="P94" s="335"/>
      <c r="Q94" s="335"/>
      <c r="R94" s="335"/>
      <c r="S94" s="335"/>
      <c r="T94" s="335"/>
      <c r="U94" s="335"/>
      <c r="V94" s="335"/>
      <c r="W94" s="270">
        <v>90</v>
      </c>
      <c r="X94" s="270"/>
      <c r="Y94" s="270"/>
      <c r="Z94" s="270"/>
      <c r="AA94" s="270"/>
      <c r="AB94" s="270"/>
      <c r="AC94" s="270"/>
      <c r="AD94" s="270"/>
      <c r="AE94" s="270"/>
      <c r="AF94" s="235" t="s">
        <v>123</v>
      </c>
      <c r="AG94" s="235"/>
      <c r="AH94" s="235"/>
      <c r="AI94" s="235"/>
      <c r="AJ94" s="235"/>
      <c r="AK94" s="235">
        <v>53</v>
      </c>
      <c r="AL94" s="235"/>
      <c r="AM94" s="235"/>
      <c r="AN94" s="235"/>
      <c r="AO94" s="235"/>
      <c r="AP94" s="235"/>
      <c r="AQ94" s="235"/>
      <c r="AR94" s="235" t="s">
        <v>124</v>
      </c>
      <c r="AS94" s="235"/>
      <c r="AT94" s="235"/>
      <c r="AU94" s="235"/>
      <c r="AV94" s="235"/>
      <c r="AW94" s="235"/>
      <c r="AX94" s="199"/>
      <c r="BA94" s="43"/>
      <c r="BB94" s="59"/>
      <c r="BC94" s="29"/>
      <c r="BD94" s="28"/>
      <c r="BE94" s="29"/>
      <c r="BF94" s="28"/>
      <c r="BG94" s="29"/>
    </row>
    <row r="95" spans="1:59" s="2" customFormat="1" ht="13.9">
      <c r="A95" s="278"/>
      <c r="B95" s="278"/>
      <c r="C95" s="278"/>
      <c r="D95" s="278"/>
      <c r="E95" s="279"/>
      <c r="F95" s="363"/>
      <c r="G95" s="363"/>
      <c r="H95" s="363"/>
      <c r="I95" s="363"/>
      <c r="J95" s="363"/>
      <c r="K95" s="363"/>
      <c r="L95" s="363"/>
      <c r="M95" s="363"/>
      <c r="N95" s="363"/>
      <c r="O95" s="363"/>
      <c r="P95" s="363"/>
      <c r="Q95" s="363"/>
      <c r="R95" s="363"/>
      <c r="S95" s="363"/>
      <c r="T95" s="363"/>
      <c r="U95" s="363"/>
      <c r="V95" s="363"/>
      <c r="W95" s="347"/>
      <c r="X95" s="347"/>
      <c r="Y95" s="347"/>
      <c r="Z95" s="347"/>
      <c r="AA95" s="347"/>
      <c r="AB95" s="347"/>
      <c r="AC95" s="347"/>
      <c r="AD95" s="347"/>
      <c r="AE95" s="347"/>
      <c r="AF95" s="239"/>
      <c r="AG95" s="239"/>
      <c r="AH95" s="239"/>
      <c r="AI95" s="239"/>
      <c r="AJ95" s="239"/>
      <c r="AK95" s="239"/>
      <c r="AL95" s="239"/>
      <c r="AM95" s="239"/>
      <c r="AN95" s="239"/>
      <c r="AO95" s="239"/>
      <c r="AP95" s="239"/>
      <c r="AQ95" s="239"/>
      <c r="AR95" s="239"/>
      <c r="AS95" s="239"/>
      <c r="AT95" s="239"/>
      <c r="AU95" s="239"/>
      <c r="AV95" s="239"/>
      <c r="AW95" s="239"/>
      <c r="AX95" s="282"/>
      <c r="AY95" s="62"/>
      <c r="AZ95" s="62"/>
      <c r="BA95" s="43"/>
      <c r="BC95" s="29"/>
      <c r="BD95" s="28"/>
      <c r="BE95" s="29"/>
      <c r="BF95" s="28"/>
      <c r="BG95" s="29"/>
    </row>
    <row r="96" spans="1:59" s="2" customFormat="1" ht="13.9" customHeight="1">
      <c r="A96" s="278"/>
      <c r="B96" s="278"/>
      <c r="C96" s="278"/>
      <c r="D96" s="278"/>
      <c r="E96" s="279"/>
      <c r="F96" s="363"/>
      <c r="G96" s="363"/>
      <c r="H96" s="363"/>
      <c r="I96" s="363"/>
      <c r="J96" s="363"/>
      <c r="K96" s="363"/>
      <c r="L96" s="363"/>
      <c r="M96" s="363"/>
      <c r="N96" s="363"/>
      <c r="O96" s="363"/>
      <c r="P96" s="363"/>
      <c r="Q96" s="363"/>
      <c r="R96" s="363"/>
      <c r="S96" s="363"/>
      <c r="T96" s="363"/>
      <c r="U96" s="363"/>
      <c r="V96" s="363"/>
      <c r="W96" s="347"/>
      <c r="X96" s="347"/>
      <c r="Y96" s="347"/>
      <c r="Z96" s="347"/>
      <c r="AA96" s="347"/>
      <c r="AB96" s="347"/>
      <c r="AC96" s="347"/>
      <c r="AD96" s="347"/>
      <c r="AE96" s="347"/>
      <c r="AF96" s="239"/>
      <c r="AG96" s="239"/>
      <c r="AH96" s="239"/>
      <c r="AI96" s="239"/>
      <c r="AJ96" s="239"/>
      <c r="AK96" s="239"/>
      <c r="AL96" s="239"/>
      <c r="AM96" s="239"/>
      <c r="AN96" s="239"/>
      <c r="AO96" s="239"/>
      <c r="AP96" s="239"/>
      <c r="AQ96" s="239"/>
      <c r="AR96" s="239"/>
      <c r="AS96" s="239"/>
      <c r="AT96" s="239"/>
      <c r="AU96" s="239"/>
      <c r="AV96" s="239"/>
      <c r="AW96" s="239"/>
      <c r="AX96" s="282"/>
      <c r="AY96" s="62"/>
      <c r="AZ96" s="62"/>
      <c r="BA96" s="43"/>
      <c r="BC96" s="29"/>
      <c r="BD96" s="28"/>
      <c r="BE96" s="29"/>
      <c r="BF96" s="28"/>
      <c r="BG96" s="29"/>
    </row>
    <row r="97" spans="1:59" s="2" customFormat="1" ht="13.9">
      <c r="A97" s="278"/>
      <c r="B97" s="278"/>
      <c r="C97" s="278"/>
      <c r="D97" s="278"/>
      <c r="E97" s="279"/>
      <c r="F97" s="363"/>
      <c r="G97" s="363"/>
      <c r="H97" s="363"/>
      <c r="I97" s="363"/>
      <c r="J97" s="363"/>
      <c r="K97" s="363"/>
      <c r="L97" s="363"/>
      <c r="M97" s="363"/>
      <c r="N97" s="363"/>
      <c r="O97" s="363"/>
      <c r="P97" s="363"/>
      <c r="Q97" s="363"/>
      <c r="R97" s="363"/>
      <c r="S97" s="363"/>
      <c r="T97" s="363"/>
      <c r="U97" s="363"/>
      <c r="V97" s="363"/>
      <c r="W97" s="347"/>
      <c r="X97" s="347"/>
      <c r="Y97" s="347"/>
      <c r="Z97" s="347"/>
      <c r="AA97" s="347"/>
      <c r="AB97" s="347"/>
      <c r="AC97" s="347"/>
      <c r="AD97" s="347"/>
      <c r="AE97" s="347"/>
      <c r="AF97" s="239"/>
      <c r="AG97" s="239"/>
      <c r="AH97" s="239"/>
      <c r="AI97" s="239"/>
      <c r="AJ97" s="239"/>
      <c r="AK97" s="239"/>
      <c r="AL97" s="239"/>
      <c r="AM97" s="239"/>
      <c r="AN97" s="239"/>
      <c r="AO97" s="239"/>
      <c r="AP97" s="239"/>
      <c r="AQ97" s="239"/>
      <c r="AR97" s="239"/>
      <c r="AS97" s="239"/>
      <c r="AT97" s="239"/>
      <c r="AU97" s="239"/>
      <c r="AV97" s="239"/>
      <c r="AW97" s="239"/>
      <c r="AX97" s="282"/>
      <c r="AY97" s="62"/>
      <c r="AZ97" s="62"/>
      <c r="BA97" s="43"/>
      <c r="BC97" s="29"/>
      <c r="BD97" s="28"/>
      <c r="BE97" s="29"/>
      <c r="BF97" s="28"/>
      <c r="BG97" s="29"/>
    </row>
    <row r="98" spans="1:59" s="2" customFormat="1" ht="13.9">
      <c r="A98" s="278"/>
      <c r="B98" s="278"/>
      <c r="C98" s="278"/>
      <c r="D98" s="278"/>
      <c r="E98" s="279"/>
      <c r="F98" s="363"/>
      <c r="G98" s="363"/>
      <c r="H98" s="363"/>
      <c r="I98" s="363"/>
      <c r="J98" s="363"/>
      <c r="K98" s="363"/>
      <c r="L98" s="363"/>
      <c r="M98" s="363"/>
      <c r="N98" s="363"/>
      <c r="O98" s="363"/>
      <c r="P98" s="363"/>
      <c r="Q98" s="363"/>
      <c r="R98" s="363"/>
      <c r="S98" s="363"/>
      <c r="T98" s="363"/>
      <c r="U98" s="363"/>
      <c r="V98" s="363"/>
      <c r="W98" s="347"/>
      <c r="X98" s="347"/>
      <c r="Y98" s="347"/>
      <c r="Z98" s="347"/>
      <c r="AA98" s="347"/>
      <c r="AB98" s="347"/>
      <c r="AC98" s="347"/>
      <c r="AD98" s="347"/>
      <c r="AE98" s="347"/>
      <c r="AF98" s="239"/>
      <c r="AG98" s="239"/>
      <c r="AH98" s="239"/>
      <c r="AI98" s="239"/>
      <c r="AJ98" s="239"/>
      <c r="AK98" s="239"/>
      <c r="AL98" s="239"/>
      <c r="AM98" s="239"/>
      <c r="AN98" s="239"/>
      <c r="AO98" s="239"/>
      <c r="AP98" s="239"/>
      <c r="AQ98" s="239"/>
      <c r="AR98" s="239"/>
      <c r="AS98" s="239"/>
      <c r="AT98" s="239"/>
      <c r="AU98" s="239"/>
      <c r="AV98" s="239"/>
      <c r="AW98" s="239"/>
      <c r="AX98" s="282"/>
      <c r="AY98" s="62"/>
      <c r="AZ98" s="62"/>
      <c r="BA98" s="43"/>
      <c r="BC98" s="29"/>
      <c r="BD98" s="28"/>
      <c r="BE98" s="29"/>
      <c r="BF98" s="28"/>
      <c r="BG98" s="29"/>
    </row>
    <row r="99" spans="1:59" s="2" customFormat="1" ht="13.9">
      <c r="A99" s="278"/>
      <c r="B99" s="278"/>
      <c r="C99" s="278"/>
      <c r="D99" s="278"/>
      <c r="E99" s="279"/>
      <c r="F99" s="363"/>
      <c r="G99" s="363"/>
      <c r="H99" s="363"/>
      <c r="I99" s="363"/>
      <c r="J99" s="363"/>
      <c r="K99" s="363"/>
      <c r="L99" s="363"/>
      <c r="M99" s="363"/>
      <c r="N99" s="363"/>
      <c r="O99" s="363"/>
      <c r="P99" s="363"/>
      <c r="Q99" s="363"/>
      <c r="R99" s="363"/>
      <c r="S99" s="363"/>
      <c r="T99" s="363"/>
      <c r="U99" s="363"/>
      <c r="V99" s="363"/>
      <c r="W99" s="347"/>
      <c r="X99" s="347"/>
      <c r="Y99" s="347"/>
      <c r="Z99" s="347"/>
      <c r="AA99" s="347"/>
      <c r="AB99" s="347"/>
      <c r="AC99" s="347"/>
      <c r="AD99" s="347"/>
      <c r="AE99" s="347"/>
      <c r="AF99" s="239"/>
      <c r="AG99" s="239"/>
      <c r="AH99" s="239"/>
      <c r="AI99" s="239"/>
      <c r="AJ99" s="239"/>
      <c r="AK99" s="239"/>
      <c r="AL99" s="239"/>
      <c r="AM99" s="239"/>
      <c r="AN99" s="239"/>
      <c r="AO99" s="239"/>
      <c r="AP99" s="239"/>
      <c r="AQ99" s="239"/>
      <c r="AR99" s="239"/>
      <c r="AS99" s="239"/>
      <c r="AT99" s="239"/>
      <c r="AU99" s="239"/>
      <c r="AV99" s="239"/>
      <c r="AW99" s="239"/>
      <c r="AX99" s="282"/>
      <c r="AY99" s="62"/>
      <c r="AZ99" s="62"/>
      <c r="BA99" s="43"/>
      <c r="BC99" s="29"/>
      <c r="BD99" s="28"/>
      <c r="BE99" s="29"/>
      <c r="BF99" s="28"/>
      <c r="BG99" s="29"/>
    </row>
    <row r="100" spans="1:59" s="2" customFormat="1" ht="15.6">
      <c r="A100" s="283" t="s">
        <v>125</v>
      </c>
      <c r="B100" s="283"/>
      <c r="C100" s="217" t="s">
        <v>126</v>
      </c>
      <c r="D100" s="217"/>
      <c r="E100" s="217"/>
      <c r="F100" s="217"/>
      <c r="G100" s="217"/>
      <c r="H100" s="217"/>
      <c r="I100" s="217"/>
      <c r="J100" s="217"/>
      <c r="K100" s="217"/>
      <c r="L100" s="217"/>
      <c r="M100" s="217"/>
      <c r="N100" s="217"/>
      <c r="O100" s="217"/>
      <c r="P100" s="217"/>
      <c r="Q100" s="217"/>
      <c r="R100" s="217"/>
      <c r="S100" s="217"/>
      <c r="T100" s="217"/>
      <c r="U100" s="217"/>
      <c r="V100" s="217"/>
      <c r="W100" s="217"/>
      <c r="X100" s="217"/>
      <c r="Y100" s="217"/>
      <c r="Z100" s="217"/>
      <c r="AA100" s="217"/>
      <c r="AB100" s="217"/>
      <c r="AC100" s="217"/>
      <c r="AD100" s="217"/>
      <c r="AE100" s="217"/>
      <c r="AF100" s="217"/>
      <c r="AG100" s="217"/>
      <c r="AH100" s="217"/>
      <c r="AI100" s="217"/>
      <c r="AJ100" s="217"/>
      <c r="AK100" s="217"/>
      <c r="AL100" s="217"/>
      <c r="AM100" s="217"/>
      <c r="AN100" s="217"/>
      <c r="AO100" s="217"/>
      <c r="AP100" s="217"/>
      <c r="AQ100" s="217"/>
      <c r="AR100" s="217"/>
      <c r="AS100" s="219" t="s">
        <v>113</v>
      </c>
      <c r="AT100" s="219"/>
      <c r="AU100" s="219"/>
      <c r="AV100" s="219"/>
      <c r="AW100" s="219"/>
      <c r="AX100" s="219"/>
      <c r="AY100" s="62"/>
      <c r="AZ100" s="62"/>
      <c r="BA100" s="105" t="str">
        <f>IF(ISNA(VLOOKUP("HVAC-C1 &amp; C2", 'Rebate Codes (Recommended)'!$H$10:$H$29,1,FALSE)),"","&lt;---- Complete this supplemental data sheet table!")</f>
        <v/>
      </c>
      <c r="BB100" s="28"/>
      <c r="BC100" s="29"/>
      <c r="BD100" s="28"/>
      <c r="BE100" s="29"/>
      <c r="BF100" s="28"/>
      <c r="BG100" s="29"/>
    </row>
    <row r="101" spans="1:59" s="2" customFormat="1" ht="15.6">
      <c r="A101" s="230"/>
      <c r="B101" s="230"/>
      <c r="C101" s="217" t="s">
        <v>114</v>
      </c>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7"/>
      <c r="Z101" s="217"/>
      <c r="AA101" s="217"/>
      <c r="AB101" s="217"/>
      <c r="AC101" s="217"/>
      <c r="AD101" s="217"/>
      <c r="AE101" s="217"/>
      <c r="AF101" s="217"/>
      <c r="AG101" s="217"/>
      <c r="AH101" s="217"/>
      <c r="AI101" s="217"/>
      <c r="AJ101" s="217"/>
      <c r="AK101" s="217"/>
      <c r="AL101" s="217"/>
      <c r="AM101" s="217"/>
      <c r="AN101" s="217"/>
      <c r="AO101" s="217"/>
      <c r="AP101" s="217"/>
      <c r="AQ101" s="217"/>
      <c r="AR101" s="217"/>
      <c r="AS101" s="118"/>
      <c r="AT101" s="118"/>
      <c r="AU101" s="118"/>
      <c r="AV101" s="118"/>
      <c r="AW101" s="118"/>
      <c r="AX101" s="118"/>
      <c r="BA101" s="43"/>
      <c r="BB101" s="28"/>
      <c r="BC101" s="29"/>
      <c r="BD101" s="28"/>
      <c r="BE101" s="29"/>
      <c r="BF101" s="28"/>
      <c r="BG101" s="29"/>
    </row>
    <row r="102" spans="1:59" s="9" customFormat="1" ht="15.6">
      <c r="A102" s="231"/>
      <c r="B102" s="231"/>
      <c r="C102" s="218"/>
      <c r="D102" s="218"/>
      <c r="E102" s="218"/>
      <c r="F102" s="218"/>
      <c r="G102" s="218"/>
      <c r="H102" s="218"/>
      <c r="I102" s="218"/>
      <c r="J102" s="218"/>
      <c r="K102" s="218"/>
      <c r="L102" s="218"/>
      <c r="M102" s="218"/>
      <c r="N102" s="218"/>
      <c r="O102" s="218"/>
      <c r="P102" s="218"/>
      <c r="Q102" s="218"/>
      <c r="R102" s="218"/>
      <c r="S102" s="218"/>
      <c r="T102" s="218"/>
      <c r="U102" s="218"/>
      <c r="V102" s="218"/>
      <c r="W102" s="218"/>
      <c r="X102" s="218"/>
      <c r="Y102" s="218"/>
      <c r="Z102" s="218"/>
      <c r="AA102" s="218"/>
      <c r="AB102" s="218"/>
      <c r="AC102" s="218"/>
      <c r="AD102" s="218"/>
      <c r="AE102" s="218"/>
      <c r="AF102" s="218"/>
      <c r="AG102" s="218"/>
      <c r="AH102" s="218"/>
      <c r="AI102" s="218"/>
      <c r="AJ102" s="218"/>
      <c r="AK102" s="218"/>
      <c r="AL102" s="218"/>
      <c r="AM102" s="218"/>
      <c r="AN102" s="218"/>
      <c r="AO102" s="218"/>
      <c r="AP102" s="218"/>
      <c r="AQ102" s="218"/>
      <c r="AR102" s="218"/>
      <c r="AS102" s="119"/>
      <c r="AT102" s="119"/>
      <c r="AU102" s="119"/>
      <c r="AV102" s="119"/>
      <c r="AW102" s="119"/>
      <c r="AX102" s="119"/>
      <c r="BA102" s="43"/>
      <c r="BB102" s="28"/>
      <c r="BC102" s="29"/>
      <c r="BD102" s="28"/>
      <c r="BE102" s="29"/>
      <c r="BF102" s="28"/>
      <c r="BG102" s="29"/>
    </row>
    <row r="103" spans="1:59" s="9" customFormat="1" ht="13.9" customHeight="1">
      <c r="A103" s="323" t="s">
        <v>61</v>
      </c>
      <c r="B103" s="323"/>
      <c r="C103" s="323"/>
      <c r="D103" s="323"/>
      <c r="E103" s="323"/>
      <c r="F103" s="159" t="s">
        <v>127</v>
      </c>
      <c r="G103" s="159"/>
      <c r="H103" s="159"/>
      <c r="I103" s="159"/>
      <c r="J103" s="280" t="s">
        <v>128</v>
      </c>
      <c r="K103" s="280"/>
      <c r="L103" s="280"/>
      <c r="M103" s="280"/>
      <c r="N103" s="280"/>
      <c r="O103" s="159" t="s">
        <v>129</v>
      </c>
      <c r="P103" s="159"/>
      <c r="Q103" s="159"/>
      <c r="R103" s="159"/>
      <c r="S103" s="159"/>
      <c r="T103" s="280" t="s">
        <v>130</v>
      </c>
      <c r="U103" s="280"/>
      <c r="V103" s="280"/>
      <c r="W103" s="280"/>
      <c r="X103" s="280"/>
      <c r="Y103" s="159" t="s">
        <v>131</v>
      </c>
      <c r="Z103" s="159"/>
      <c r="AA103" s="159"/>
      <c r="AB103" s="159"/>
      <c r="AC103" s="159"/>
      <c r="AD103" s="159" t="s">
        <v>132</v>
      </c>
      <c r="AE103" s="159"/>
      <c r="AF103" s="159"/>
      <c r="AG103" s="159"/>
      <c r="AH103" s="159" t="s">
        <v>133</v>
      </c>
      <c r="AI103" s="159"/>
      <c r="AJ103" s="159"/>
      <c r="AK103" s="159"/>
      <c r="AL103" s="159"/>
      <c r="AM103" s="159" t="s">
        <v>134</v>
      </c>
      <c r="AN103" s="159"/>
      <c r="AO103" s="159"/>
      <c r="AP103" s="159" t="s">
        <v>135</v>
      </c>
      <c r="AQ103" s="159"/>
      <c r="AR103" s="159"/>
      <c r="AS103" s="159"/>
      <c r="AT103" s="159" t="s">
        <v>136</v>
      </c>
      <c r="AU103" s="159"/>
      <c r="AV103" s="159"/>
      <c r="AW103" s="159"/>
      <c r="AX103" s="159"/>
      <c r="BA103" s="43"/>
      <c r="BB103" s="30"/>
      <c r="BC103" s="29"/>
      <c r="BD103" s="28"/>
      <c r="BE103" s="29"/>
      <c r="BF103" s="28"/>
      <c r="BG103" s="29"/>
    </row>
    <row r="104" spans="1:59" s="9" customFormat="1" ht="14.1" customHeight="1">
      <c r="A104" s="324"/>
      <c r="B104" s="324"/>
      <c r="C104" s="324"/>
      <c r="D104" s="324"/>
      <c r="E104" s="324"/>
      <c r="F104" s="160"/>
      <c r="G104" s="160"/>
      <c r="H104" s="160"/>
      <c r="I104" s="160"/>
      <c r="J104" s="281"/>
      <c r="K104" s="281"/>
      <c r="L104" s="281"/>
      <c r="M104" s="281"/>
      <c r="N104" s="281"/>
      <c r="O104" s="160"/>
      <c r="P104" s="160"/>
      <c r="Q104" s="160"/>
      <c r="R104" s="160"/>
      <c r="S104" s="160"/>
      <c r="T104" s="281"/>
      <c r="U104" s="281"/>
      <c r="V104" s="281"/>
      <c r="W104" s="281"/>
      <c r="X104" s="281"/>
      <c r="Y104" s="160"/>
      <c r="Z104" s="160"/>
      <c r="AA104" s="160"/>
      <c r="AB104" s="160"/>
      <c r="AC104" s="160"/>
      <c r="AD104" s="160"/>
      <c r="AE104" s="160"/>
      <c r="AF104" s="160"/>
      <c r="AG104" s="160"/>
      <c r="AH104" s="160"/>
      <c r="AI104" s="160"/>
      <c r="AJ104" s="160"/>
      <c r="AK104" s="160"/>
      <c r="AL104" s="160"/>
      <c r="AM104" s="160"/>
      <c r="AN104" s="160"/>
      <c r="AO104" s="160"/>
      <c r="AP104" s="160"/>
      <c r="AQ104" s="160"/>
      <c r="AR104" s="160"/>
      <c r="AS104" s="160"/>
      <c r="AT104" s="160"/>
      <c r="AU104" s="160"/>
      <c r="AV104" s="160"/>
      <c r="AW104" s="160"/>
      <c r="AX104" s="160"/>
      <c r="BA104" s="105"/>
      <c r="BB104" s="30"/>
      <c r="BC104" s="29"/>
      <c r="BD104" s="28"/>
      <c r="BE104" s="29"/>
      <c r="BF104" s="28"/>
      <c r="BG104" s="29"/>
    </row>
    <row r="105" spans="1:59" s="2" customFormat="1" ht="14.1" customHeight="1">
      <c r="A105" s="324"/>
      <c r="B105" s="324"/>
      <c r="C105" s="324"/>
      <c r="D105" s="324"/>
      <c r="E105" s="324"/>
      <c r="F105" s="160"/>
      <c r="G105" s="160"/>
      <c r="H105" s="160"/>
      <c r="I105" s="160"/>
      <c r="J105" s="281"/>
      <c r="K105" s="281"/>
      <c r="L105" s="281"/>
      <c r="M105" s="281"/>
      <c r="N105" s="281"/>
      <c r="O105" s="160"/>
      <c r="P105" s="160"/>
      <c r="Q105" s="160"/>
      <c r="R105" s="160"/>
      <c r="S105" s="160"/>
      <c r="T105" s="281"/>
      <c r="U105" s="281"/>
      <c r="V105" s="281"/>
      <c r="W105" s="281"/>
      <c r="X105" s="281"/>
      <c r="Y105" s="160"/>
      <c r="Z105" s="160"/>
      <c r="AA105" s="160"/>
      <c r="AB105" s="160"/>
      <c r="AC105" s="160"/>
      <c r="AD105" s="160"/>
      <c r="AE105" s="160"/>
      <c r="AF105" s="160"/>
      <c r="AG105" s="160"/>
      <c r="AH105" s="160"/>
      <c r="AI105" s="160"/>
      <c r="AJ105" s="160"/>
      <c r="AK105" s="160"/>
      <c r="AL105" s="160"/>
      <c r="AM105" s="160"/>
      <c r="AN105" s="160"/>
      <c r="AO105" s="160"/>
      <c r="AP105" s="160"/>
      <c r="AQ105" s="160"/>
      <c r="AR105" s="160"/>
      <c r="AS105" s="160"/>
      <c r="AT105" s="160"/>
      <c r="AU105" s="160"/>
      <c r="AV105" s="160"/>
      <c r="AW105" s="160"/>
      <c r="AX105" s="160"/>
      <c r="BA105" s="43"/>
      <c r="BB105" s="28"/>
      <c r="BC105" s="29"/>
      <c r="BD105" s="28"/>
      <c r="BE105" s="29"/>
      <c r="BF105" s="28"/>
      <c r="BG105" s="29"/>
    </row>
    <row r="106" spans="1:59" s="2" customFormat="1" ht="12.75" customHeight="1">
      <c r="A106" s="324"/>
      <c r="B106" s="324"/>
      <c r="C106" s="324"/>
      <c r="D106" s="324"/>
      <c r="E106" s="324"/>
      <c r="F106" s="160"/>
      <c r="G106" s="160"/>
      <c r="H106" s="160"/>
      <c r="I106" s="160"/>
      <c r="J106" s="281"/>
      <c r="K106" s="281"/>
      <c r="L106" s="281"/>
      <c r="M106" s="281"/>
      <c r="N106" s="281"/>
      <c r="O106" s="160"/>
      <c r="P106" s="160"/>
      <c r="Q106" s="160"/>
      <c r="R106" s="160"/>
      <c r="S106" s="160"/>
      <c r="T106" s="281"/>
      <c r="U106" s="281"/>
      <c r="V106" s="281"/>
      <c r="W106" s="281"/>
      <c r="X106" s="281"/>
      <c r="Y106" s="160"/>
      <c r="Z106" s="160"/>
      <c r="AA106" s="160"/>
      <c r="AB106" s="160"/>
      <c r="AC106" s="160"/>
      <c r="AD106" s="160"/>
      <c r="AE106" s="160"/>
      <c r="AF106" s="160"/>
      <c r="AG106" s="160"/>
      <c r="AH106" s="160"/>
      <c r="AI106" s="160"/>
      <c r="AJ106" s="160"/>
      <c r="AK106" s="160"/>
      <c r="AL106" s="160"/>
      <c r="AM106" s="160"/>
      <c r="AN106" s="160"/>
      <c r="AO106" s="160"/>
      <c r="AP106" s="160"/>
      <c r="AQ106" s="160"/>
      <c r="AR106" s="160"/>
      <c r="AS106" s="160"/>
      <c r="AT106" s="160"/>
      <c r="AU106" s="160"/>
      <c r="AV106" s="160"/>
      <c r="AW106" s="160"/>
      <c r="AX106" s="160"/>
      <c r="BA106" s="43"/>
      <c r="BB106" s="28"/>
      <c r="BC106" s="29"/>
      <c r="BD106" s="28"/>
      <c r="BE106" s="29"/>
      <c r="BF106" s="28"/>
      <c r="BG106" s="29"/>
    </row>
    <row r="107" spans="1:59" s="2" customFormat="1" ht="12.75" customHeight="1">
      <c r="A107" s="324"/>
      <c r="B107" s="324"/>
      <c r="C107" s="324"/>
      <c r="D107" s="324"/>
      <c r="E107" s="324"/>
      <c r="F107" s="160"/>
      <c r="G107" s="160"/>
      <c r="H107" s="160"/>
      <c r="I107" s="160"/>
      <c r="J107" s="281"/>
      <c r="K107" s="281"/>
      <c r="L107" s="281"/>
      <c r="M107" s="281"/>
      <c r="N107" s="281"/>
      <c r="O107" s="160"/>
      <c r="P107" s="160"/>
      <c r="Q107" s="160"/>
      <c r="R107" s="160"/>
      <c r="S107" s="160"/>
      <c r="T107" s="281"/>
      <c r="U107" s="281"/>
      <c r="V107" s="281"/>
      <c r="W107" s="281"/>
      <c r="X107" s="281"/>
      <c r="Y107" s="160"/>
      <c r="Z107" s="160"/>
      <c r="AA107" s="160"/>
      <c r="AB107" s="160"/>
      <c r="AC107" s="160"/>
      <c r="AD107" s="160"/>
      <c r="AE107" s="160"/>
      <c r="AF107" s="160"/>
      <c r="AG107" s="160"/>
      <c r="AH107" s="160"/>
      <c r="AI107" s="160"/>
      <c r="AJ107" s="160"/>
      <c r="AK107" s="160"/>
      <c r="AL107" s="160"/>
      <c r="AM107" s="160"/>
      <c r="AN107" s="160"/>
      <c r="AO107" s="160"/>
      <c r="AP107" s="160"/>
      <c r="AQ107" s="160"/>
      <c r="AR107" s="160"/>
      <c r="AS107" s="160"/>
      <c r="AT107" s="160"/>
      <c r="AU107" s="160"/>
      <c r="AV107" s="160"/>
      <c r="AW107" s="160"/>
      <c r="AX107" s="160"/>
      <c r="BA107" s="43"/>
      <c r="BB107" s="28"/>
      <c r="BC107" s="29"/>
      <c r="BD107" s="28"/>
      <c r="BE107" s="29"/>
      <c r="BF107" s="28"/>
      <c r="BG107" s="29"/>
    </row>
    <row r="108" spans="1:59" s="2" customFormat="1" ht="13.9">
      <c r="A108" s="324"/>
      <c r="B108" s="324"/>
      <c r="C108" s="324"/>
      <c r="D108" s="324"/>
      <c r="E108" s="324"/>
      <c r="F108" s="160"/>
      <c r="G108" s="160"/>
      <c r="H108" s="160"/>
      <c r="I108" s="160"/>
      <c r="J108" s="281"/>
      <c r="K108" s="281"/>
      <c r="L108" s="281"/>
      <c r="M108" s="281"/>
      <c r="N108" s="281"/>
      <c r="O108" s="160"/>
      <c r="P108" s="160"/>
      <c r="Q108" s="160"/>
      <c r="R108" s="160"/>
      <c r="S108" s="160"/>
      <c r="T108" s="281"/>
      <c r="U108" s="281"/>
      <c r="V108" s="281"/>
      <c r="W108" s="281"/>
      <c r="X108" s="281"/>
      <c r="Y108" s="160"/>
      <c r="Z108" s="160"/>
      <c r="AA108" s="160"/>
      <c r="AB108" s="160"/>
      <c r="AC108" s="160"/>
      <c r="AD108" s="160"/>
      <c r="AE108" s="160"/>
      <c r="AF108" s="160"/>
      <c r="AG108" s="160"/>
      <c r="AH108" s="160"/>
      <c r="AI108" s="160"/>
      <c r="AJ108" s="160"/>
      <c r="AK108" s="160"/>
      <c r="AL108" s="160"/>
      <c r="AM108" s="160"/>
      <c r="AN108" s="160"/>
      <c r="AO108" s="160"/>
      <c r="AP108" s="160"/>
      <c r="AQ108" s="160"/>
      <c r="AR108" s="160"/>
      <c r="AS108" s="160"/>
      <c r="AT108" s="160"/>
      <c r="AU108" s="160"/>
      <c r="AV108" s="160"/>
      <c r="AW108" s="160"/>
      <c r="AX108" s="160"/>
      <c r="BA108" s="43"/>
      <c r="BB108" s="28"/>
      <c r="BC108" s="29"/>
      <c r="BD108" s="28"/>
      <c r="BE108" s="29"/>
      <c r="BF108" s="28"/>
      <c r="BG108" s="29"/>
    </row>
    <row r="109" spans="1:59" s="2" customFormat="1" ht="13.9">
      <c r="A109" s="324"/>
      <c r="B109" s="324"/>
      <c r="C109" s="324"/>
      <c r="D109" s="324"/>
      <c r="E109" s="324"/>
      <c r="F109" s="160"/>
      <c r="G109" s="160"/>
      <c r="H109" s="160"/>
      <c r="I109" s="160"/>
      <c r="J109" s="281"/>
      <c r="K109" s="281"/>
      <c r="L109" s="281"/>
      <c r="M109" s="281"/>
      <c r="N109" s="281"/>
      <c r="O109" s="160"/>
      <c r="P109" s="160"/>
      <c r="Q109" s="160"/>
      <c r="R109" s="160"/>
      <c r="S109" s="160"/>
      <c r="T109" s="281"/>
      <c r="U109" s="281"/>
      <c r="V109" s="281"/>
      <c r="W109" s="281"/>
      <c r="X109" s="281"/>
      <c r="Y109" s="160"/>
      <c r="Z109" s="160"/>
      <c r="AA109" s="160"/>
      <c r="AB109" s="160"/>
      <c r="AC109" s="160"/>
      <c r="AD109" s="160"/>
      <c r="AE109" s="160"/>
      <c r="AF109" s="160"/>
      <c r="AG109" s="160"/>
      <c r="AH109" s="160"/>
      <c r="AI109" s="160"/>
      <c r="AJ109" s="160"/>
      <c r="AK109" s="160"/>
      <c r="AL109" s="160"/>
      <c r="AM109" s="160"/>
      <c r="AN109" s="160"/>
      <c r="AO109" s="160"/>
      <c r="AP109" s="160"/>
      <c r="AQ109" s="160"/>
      <c r="AR109" s="160"/>
      <c r="AS109" s="160"/>
      <c r="AT109" s="160"/>
      <c r="AU109" s="160"/>
      <c r="AV109" s="160"/>
      <c r="AW109" s="160"/>
      <c r="AX109" s="160"/>
      <c r="BA109" s="43"/>
      <c r="BB109" s="28"/>
      <c r="BC109" s="29"/>
      <c r="BD109" s="28"/>
      <c r="BE109" s="29"/>
      <c r="BF109" s="28"/>
      <c r="BG109" s="29"/>
    </row>
    <row r="110" spans="1:59" s="2" customFormat="1" ht="27.6" customHeight="1">
      <c r="A110" s="197" t="s">
        <v>137</v>
      </c>
      <c r="B110" s="197"/>
      <c r="C110" s="197"/>
      <c r="D110" s="197"/>
      <c r="E110" s="198"/>
      <c r="F110" s="233">
        <v>95</v>
      </c>
      <c r="G110" s="233"/>
      <c r="H110" s="233"/>
      <c r="I110" s="233"/>
      <c r="J110" s="270" cm="1">
        <f t="array" ref="J110">IF(OR(AR94="",F94=""),"",VLOOKUP(F94,Lookups!$B$54:$H$65,IF(AR94=Lookups!$G$45,4,6),FALSE))</f>
        <v>1.1599999999999999</v>
      </c>
      <c r="K110" s="270"/>
      <c r="L110" s="270"/>
      <c r="M110" s="270"/>
      <c r="N110" s="270"/>
      <c r="O110" s="270">
        <v>1.1200000000000001</v>
      </c>
      <c r="P110" s="270"/>
      <c r="Q110" s="270"/>
      <c r="R110" s="270"/>
      <c r="S110" s="270"/>
      <c r="T110" s="270" cm="1">
        <f t="array" ref="T110">IF(OR(AR94="",F94=""),"",VLOOKUP(F94,Lookups!$B$54:$H$65,IF(AR94=Lookups!$G$45,5,7),FALSE))</f>
        <v>0.88</v>
      </c>
      <c r="U110" s="270"/>
      <c r="V110" s="270"/>
      <c r="W110" s="270"/>
      <c r="X110" s="270"/>
      <c r="Y110" s="270">
        <v>0.84</v>
      </c>
      <c r="Z110" s="270"/>
      <c r="AA110" s="270"/>
      <c r="AB110" s="270"/>
      <c r="AC110" s="270"/>
      <c r="AD110" s="270">
        <f t="shared" ref="AD110:AD115" si="6" xml:space="preserve"> IF(OR(J110="",O110="",T110="",Y110=""),"",  (J110-O110)+(T110-Y110))</f>
        <v>7.9999999999999849E-2</v>
      </c>
      <c r="AE110" s="270"/>
      <c r="AF110" s="270"/>
      <c r="AG110" s="270"/>
      <c r="AH110" s="149">
        <f xml:space="preserve"> IF(AD110="","",IF(AD110&lt;0,0, AD110*IF('Rebate Codes (Recommended)'!$C$6=Lookups!$C$7,Lookups!$I$55,Lookups!$I$54)))</f>
        <v>9.9999999999999805</v>
      </c>
      <c r="AI110" s="150"/>
      <c r="AJ110" s="150"/>
      <c r="AK110" s="150"/>
      <c r="AL110" s="151"/>
      <c r="AM110" s="161">
        <f xml:space="preserve"> IF(AD110="","",  IF(OR(F110&lt;AY95,F110&gt;=AZ95),0, IF(AD110&lt;0,0, IF('Rebate Codes (Recommended)'!$C$6=Lookups!$C$7,Lookups!$J$55,Lookups!$J$54))))</f>
        <v>0</v>
      </c>
      <c r="AN110" s="162"/>
      <c r="AO110" s="163"/>
      <c r="AP110" s="309">
        <f>AH110+AM110</f>
        <v>9.9999999999999805</v>
      </c>
      <c r="AQ110" s="309"/>
      <c r="AR110" s="309"/>
      <c r="AS110" s="309"/>
      <c r="AT110" s="309">
        <f t="shared" ref="AT110:AT115" si="7">AP110*F110</f>
        <v>949.99999999999818</v>
      </c>
      <c r="AU110" s="309"/>
      <c r="AV110" s="309"/>
      <c r="AW110" s="309"/>
      <c r="AX110" s="161"/>
      <c r="BA110" s="43"/>
      <c r="BB110" s="28"/>
      <c r="BC110" s="29"/>
      <c r="BD110" s="28"/>
      <c r="BE110" s="29"/>
      <c r="BF110" s="28"/>
      <c r="BG110" s="29"/>
    </row>
    <row r="111" spans="1:59" s="2" customFormat="1" ht="13.9">
      <c r="A111" s="192"/>
      <c r="B111" s="192"/>
      <c r="C111" s="192"/>
      <c r="D111" s="192"/>
      <c r="E111" s="193"/>
      <c r="F111" s="248"/>
      <c r="G111" s="248"/>
      <c r="H111" s="248"/>
      <c r="I111" s="248"/>
      <c r="J111" s="249" t="str">
        <f>IF(OR(AR95="",F95=""),"",VLOOKUP(F95,Lookups!$B$54:$H$65,IF(AR95=Lookups!$G$45,4,6),FALSE))</f>
        <v/>
      </c>
      <c r="K111" s="249"/>
      <c r="L111" s="249"/>
      <c r="M111" s="249"/>
      <c r="N111" s="249"/>
      <c r="O111" s="262"/>
      <c r="P111" s="262"/>
      <c r="Q111" s="262"/>
      <c r="R111" s="262"/>
      <c r="S111" s="262"/>
      <c r="T111" s="249" t="str" cm="1">
        <f t="array" ref="T111">IF(OR(AR95="",F95=""),"",VLOOKUP(F95,Lookups!$B$54:$H$65,IF(AR95=Lookups!$G$45,5,7),FALSE))</f>
        <v/>
      </c>
      <c r="U111" s="249"/>
      <c r="V111" s="249"/>
      <c r="W111" s="249"/>
      <c r="X111" s="249"/>
      <c r="Y111" s="262"/>
      <c r="Z111" s="262"/>
      <c r="AA111" s="262"/>
      <c r="AB111" s="262"/>
      <c r="AC111" s="262"/>
      <c r="AD111" s="249" t="str">
        <f t="shared" si="6"/>
        <v/>
      </c>
      <c r="AE111" s="249"/>
      <c r="AF111" s="249"/>
      <c r="AG111" s="249"/>
      <c r="AH111" s="152" t="str">
        <f xml:space="preserve"> IF(AD111="","",IF(AD111&lt;0,0, AD111*IF('Rebate Codes (Recommended)'!$C$6=Lookups!$C$7,Lookups!$I$55,Lookups!$I$54)))</f>
        <v/>
      </c>
      <c r="AI111" s="152"/>
      <c r="AJ111" s="152"/>
      <c r="AK111" s="152"/>
      <c r="AL111" s="152"/>
      <c r="AM111" s="146" t="str">
        <f xml:space="preserve"> IF(AD111="","",  IF(OR(F111&lt;AY111,F111&gt;=AZ111),0, IF(AD111&lt;0,0, IF('Rebate Codes (Recommended)'!$C$6=Lookups!$C$7,Lookups!$J$55,Lookups!$J$54))))</f>
        <v/>
      </c>
      <c r="AN111" s="147"/>
      <c r="AO111" s="148"/>
      <c r="AP111" s="152">
        <f>IF(AM111="",0,AH111+AM111)</f>
        <v>0</v>
      </c>
      <c r="AQ111" s="152"/>
      <c r="AR111" s="152"/>
      <c r="AS111" s="152"/>
      <c r="AT111" s="152">
        <f>AP111*F111</f>
        <v>0</v>
      </c>
      <c r="AU111" s="152"/>
      <c r="AV111" s="152"/>
      <c r="AW111" s="152"/>
      <c r="AX111" s="146"/>
      <c r="AY111" s="107" t="str">
        <f>IF(OR(F111="",O111=""),"",VLOOKUP(F95,Lookups!B$54:D$65,2,FALSE))</f>
        <v/>
      </c>
      <c r="AZ111" s="107" t="str">
        <f>IF(OR(F111="",O111=""),"",VLOOKUP(F95,Lookups!B$54:D$65,3,FALSE))</f>
        <v/>
      </c>
      <c r="BA111" s="43"/>
      <c r="BB111" s="59" t="str">
        <f xml:space="preserve"> IF(OR(AY111="",AZ111=""),"", IF(OR(F111&lt;AY111,F111&gt;=AZ111),"AHRI Rated Tons doesn't match Chiller Type size range!",IF(AD111&lt;0,"kW/ton and/or IPLV do not meet minimum requirements!","")))</f>
        <v/>
      </c>
      <c r="BC111" s="29"/>
      <c r="BD111" s="28"/>
      <c r="BE111" s="29"/>
      <c r="BF111" s="28"/>
      <c r="BG111" s="29"/>
    </row>
    <row r="112" spans="1:59" s="2" customFormat="1" ht="13.9">
      <c r="A112" s="192"/>
      <c r="B112" s="192"/>
      <c r="C112" s="192"/>
      <c r="D112" s="192"/>
      <c r="E112" s="193"/>
      <c r="F112" s="248"/>
      <c r="G112" s="248"/>
      <c r="H112" s="248"/>
      <c r="I112" s="248"/>
      <c r="J112" s="249" t="str" cm="1">
        <f t="array" ref="J112">IF(OR(AR96="",F96=""),"",VLOOKUP(F96,Lookups!$B$54:$H$65,IF(AR96=Lookups!$G$45,4,6),FALSE))</f>
        <v/>
      </c>
      <c r="K112" s="249"/>
      <c r="L112" s="249"/>
      <c r="M112" s="249"/>
      <c r="N112" s="249"/>
      <c r="O112" s="262"/>
      <c r="P112" s="262"/>
      <c r="Q112" s="262"/>
      <c r="R112" s="262"/>
      <c r="S112" s="262"/>
      <c r="T112" s="249" t="str" cm="1">
        <f t="array" ref="T112">IF(OR(AR96="",F96=""),"",VLOOKUP(F96,Lookups!$B$54:$H$65,IF(AR96=Lookups!$G$45,5,7),FALSE))</f>
        <v/>
      </c>
      <c r="U112" s="249"/>
      <c r="V112" s="249"/>
      <c r="W112" s="249"/>
      <c r="X112" s="249"/>
      <c r="Y112" s="262"/>
      <c r="Z112" s="262"/>
      <c r="AA112" s="262"/>
      <c r="AB112" s="262"/>
      <c r="AC112" s="262"/>
      <c r="AD112" s="249" t="str">
        <f t="shared" si="6"/>
        <v/>
      </c>
      <c r="AE112" s="249"/>
      <c r="AF112" s="249"/>
      <c r="AG112" s="249"/>
      <c r="AH112" s="152" t="str">
        <f xml:space="preserve"> IF(AD112="","",IF(AD112&lt;0,0, AD112*IF('Rebate Codes (Recommended)'!$C$6=Lookups!$C$7,Lookups!$I$55,Lookups!$I$54)))</f>
        <v/>
      </c>
      <c r="AI112" s="152"/>
      <c r="AJ112" s="152"/>
      <c r="AK112" s="152"/>
      <c r="AL112" s="152"/>
      <c r="AM112" s="146" t="str">
        <f xml:space="preserve"> IF(AD112="","",  IF(OR(F112&lt;AY112,F112&gt;=AZ112),0, IF(AD112&lt;0,0, IF('Rebate Codes (Recommended)'!$C$6=Lookups!$C$7,Lookups!$J$55,Lookups!$J$54))))</f>
        <v/>
      </c>
      <c r="AN112" s="147"/>
      <c r="AO112" s="148"/>
      <c r="AP112" s="152">
        <f>IF(AM112="",0,AH112+AM112)</f>
        <v>0</v>
      </c>
      <c r="AQ112" s="152"/>
      <c r="AR112" s="152"/>
      <c r="AS112" s="152"/>
      <c r="AT112" s="152">
        <f>AP112*F112</f>
        <v>0</v>
      </c>
      <c r="AU112" s="152"/>
      <c r="AV112" s="152"/>
      <c r="AW112" s="152"/>
      <c r="AX112" s="146"/>
      <c r="AY112" s="107" t="str">
        <f>IF(OR(F112="",O112=""),"",VLOOKUP(F96,Lookups!B$54:D$65,2,FALSE))</f>
        <v/>
      </c>
      <c r="AZ112" s="107" t="str">
        <f>IF(OR(F112="",O112=""),"",VLOOKUP(F96,Lookups!B$54:D$65,3,FALSE))</f>
        <v/>
      </c>
      <c r="BA112" s="43"/>
      <c r="BB112" s="59" t="str">
        <f xml:space="preserve"> IF(OR(AY112="",AZ112=""),"", IF(OR(F112&lt;AY112,F112&gt;=AZ112),"AHRI Rated Tons doesn't match Chiller Type size range!",IF(AD112&lt;0,"kW/ton and/or IPLV do not meet minimum requirements!","")))</f>
        <v/>
      </c>
      <c r="BC112" s="29"/>
      <c r="BD112" s="28"/>
      <c r="BE112" s="29"/>
      <c r="BF112" s="28"/>
      <c r="BG112" s="29"/>
    </row>
    <row r="113" spans="1:59" s="2" customFormat="1" ht="13.9">
      <c r="A113" s="192"/>
      <c r="B113" s="192"/>
      <c r="C113" s="192"/>
      <c r="D113" s="192"/>
      <c r="E113" s="193"/>
      <c r="F113" s="248"/>
      <c r="G113" s="248"/>
      <c r="H113" s="248"/>
      <c r="I113" s="248"/>
      <c r="J113" s="249" t="str" cm="1">
        <f t="array" ref="J113">IF(OR(AR97="",F97=""),"",VLOOKUP(F97,Lookups!$B$54:$H$65,IF(AR97=Lookups!$G$45,4,6),FALSE))</f>
        <v/>
      </c>
      <c r="K113" s="249"/>
      <c r="L113" s="249"/>
      <c r="M113" s="249"/>
      <c r="N113" s="249"/>
      <c r="O113" s="262"/>
      <c r="P113" s="262"/>
      <c r="Q113" s="262"/>
      <c r="R113" s="262"/>
      <c r="S113" s="262"/>
      <c r="T113" s="249" t="str" cm="1">
        <f t="array" ref="T113">IF(OR(AR97="",F97=""),"",VLOOKUP(F97,Lookups!$B$54:$H$65,IF(AR97=Lookups!$G$45,5,7),FALSE))</f>
        <v/>
      </c>
      <c r="U113" s="249"/>
      <c r="V113" s="249"/>
      <c r="W113" s="249"/>
      <c r="X113" s="249"/>
      <c r="Y113" s="262"/>
      <c r="Z113" s="262"/>
      <c r="AA113" s="262"/>
      <c r="AB113" s="262"/>
      <c r="AC113" s="262"/>
      <c r="AD113" s="249" t="str">
        <f t="shared" si="6"/>
        <v/>
      </c>
      <c r="AE113" s="249"/>
      <c r="AF113" s="249"/>
      <c r="AG113" s="249"/>
      <c r="AH113" s="152" t="str">
        <f xml:space="preserve"> IF(AD113="","",IF(AD113&lt;0,0, AD113*IF('Rebate Codes (Recommended)'!$C$6=Lookups!$C$7,Lookups!$I$55,Lookups!$I$54)))</f>
        <v/>
      </c>
      <c r="AI113" s="152"/>
      <c r="AJ113" s="152"/>
      <c r="AK113" s="152"/>
      <c r="AL113" s="152"/>
      <c r="AM113" s="146" t="str">
        <f xml:space="preserve"> IF(AD113="","",  IF(OR(F113&lt;AY113,F113&gt;=AZ113),0, IF(AD113&lt;0,0, IF('Rebate Codes (Recommended)'!$C$6=Lookups!$C$7,Lookups!$J$55,Lookups!$J$54))))</f>
        <v/>
      </c>
      <c r="AN113" s="147"/>
      <c r="AO113" s="148"/>
      <c r="AP113" s="152">
        <f>IF(AM113="",0,AH113+AM113)</f>
        <v>0</v>
      </c>
      <c r="AQ113" s="152"/>
      <c r="AR113" s="152"/>
      <c r="AS113" s="152"/>
      <c r="AT113" s="152">
        <f t="shared" si="7"/>
        <v>0</v>
      </c>
      <c r="AU113" s="152"/>
      <c r="AV113" s="152"/>
      <c r="AW113" s="152"/>
      <c r="AX113" s="146"/>
      <c r="AY113" s="107" t="str">
        <f>IF(OR(F113="",O113=""),"",VLOOKUP(F97,Lookups!B$54:D$65,2,FALSE))</f>
        <v/>
      </c>
      <c r="AZ113" s="107" t="str">
        <f>IF(OR(F113="",O113=""),"",VLOOKUP(F97,Lookups!B$54:D$65,3,FALSE))</f>
        <v/>
      </c>
      <c r="BA113" s="43"/>
      <c r="BB113" s="59" t="str">
        <f t="shared" ref="BB113:BB115" si="8" xml:space="preserve"> IF(OR(AY113="",AZ113=""),"", IF(OR(F113&lt;AY113,F113&gt;=AZ113),"AHRI Rated Tons doesn't match Chiller Type size range!",IF(AD113&lt;0,"kW/ton and/or IPLV do not meet minimum requirements!","")))</f>
        <v/>
      </c>
      <c r="BC113" s="29"/>
      <c r="BD113" s="28"/>
      <c r="BE113" s="29"/>
      <c r="BF113" s="28"/>
      <c r="BG113" s="29"/>
    </row>
    <row r="114" spans="1:59" s="2" customFormat="1" ht="13.9">
      <c r="A114" s="192"/>
      <c r="B114" s="192"/>
      <c r="C114" s="192"/>
      <c r="D114" s="192"/>
      <c r="E114" s="193"/>
      <c r="F114" s="248"/>
      <c r="G114" s="248"/>
      <c r="H114" s="248"/>
      <c r="I114" s="248"/>
      <c r="J114" s="249" t="str" cm="1">
        <f t="array" ref="J114">IF(OR(AR98="",F98=""),"",VLOOKUP(F98,Lookups!$B$54:$H$65,IF(AR98=Lookups!$G$45,4,6),FALSE))</f>
        <v/>
      </c>
      <c r="K114" s="249"/>
      <c r="L114" s="249"/>
      <c r="M114" s="249"/>
      <c r="N114" s="249"/>
      <c r="O114" s="262"/>
      <c r="P114" s="262"/>
      <c r="Q114" s="262"/>
      <c r="R114" s="262"/>
      <c r="S114" s="262"/>
      <c r="T114" s="249" t="str" cm="1">
        <f t="array" ref="T114">IF(OR(AR98="",F98=""),"",VLOOKUP(F98,Lookups!$B$54:$H$65,IF(AR98=Lookups!$G$45,5,7),FALSE))</f>
        <v/>
      </c>
      <c r="U114" s="249"/>
      <c r="V114" s="249"/>
      <c r="W114" s="249"/>
      <c r="X114" s="249"/>
      <c r="Y114" s="262"/>
      <c r="Z114" s="262"/>
      <c r="AA114" s="262"/>
      <c r="AB114" s="262"/>
      <c r="AC114" s="262"/>
      <c r="AD114" s="249" t="str">
        <f t="shared" si="6"/>
        <v/>
      </c>
      <c r="AE114" s="249"/>
      <c r="AF114" s="249"/>
      <c r="AG114" s="249"/>
      <c r="AH114" s="152" t="str">
        <f xml:space="preserve"> IF(AD114="","",IF(AD114&lt;0,0, AD114*IF('Rebate Codes (Recommended)'!$C$6=Lookups!$C$7,Lookups!$I$55,Lookups!$I$54)))</f>
        <v/>
      </c>
      <c r="AI114" s="152"/>
      <c r="AJ114" s="152"/>
      <c r="AK114" s="152"/>
      <c r="AL114" s="152"/>
      <c r="AM114" s="146" t="str">
        <f xml:space="preserve"> IF(AD114="","",  IF(OR(F114&lt;AY114,F114&gt;=AZ114),0, IF(AD114&lt;0,0, IF('Rebate Codes (Recommended)'!$C$6=Lookups!$C$7,Lookups!$J$55,Lookups!$J$54))))</f>
        <v/>
      </c>
      <c r="AN114" s="147"/>
      <c r="AO114" s="148"/>
      <c r="AP114" s="152">
        <f>IF(AM114="",0,AH114+AM114)</f>
        <v>0</v>
      </c>
      <c r="AQ114" s="152"/>
      <c r="AR114" s="152"/>
      <c r="AS114" s="152"/>
      <c r="AT114" s="152">
        <f t="shared" si="7"/>
        <v>0</v>
      </c>
      <c r="AU114" s="152"/>
      <c r="AV114" s="152"/>
      <c r="AW114" s="152"/>
      <c r="AX114" s="146"/>
      <c r="AY114" s="107" t="str">
        <f>IF(OR(F114="",O114=""),"",VLOOKUP(F98,Lookups!B$54:D$65,2,FALSE))</f>
        <v/>
      </c>
      <c r="AZ114" s="107" t="str">
        <f>IF(OR(F114="",O114=""),"",VLOOKUP(F98,Lookups!B$54:D$65,3,FALSE))</f>
        <v/>
      </c>
      <c r="BA114" s="43"/>
      <c r="BB114" s="59" t="str">
        <f t="shared" si="8"/>
        <v/>
      </c>
      <c r="BC114" s="29"/>
      <c r="BD114" s="28"/>
      <c r="BE114" s="29"/>
      <c r="BF114" s="28"/>
      <c r="BG114" s="29"/>
    </row>
    <row r="115" spans="1:59" s="2" customFormat="1" ht="13.9">
      <c r="A115" s="192"/>
      <c r="B115" s="192"/>
      <c r="C115" s="192"/>
      <c r="D115" s="192"/>
      <c r="E115" s="193"/>
      <c r="F115" s="248"/>
      <c r="G115" s="248"/>
      <c r="H115" s="248"/>
      <c r="I115" s="248"/>
      <c r="J115" s="249" t="str" cm="1">
        <f t="array" ref="J115">IF(OR(AR99="",F99=""),"",VLOOKUP(F99,Lookups!$B$54:$H$65,IF(AR99=Lookups!$G$45,4,6),FALSE))</f>
        <v/>
      </c>
      <c r="K115" s="249"/>
      <c r="L115" s="249"/>
      <c r="M115" s="249"/>
      <c r="N115" s="249"/>
      <c r="O115" s="262"/>
      <c r="P115" s="262"/>
      <c r="Q115" s="262"/>
      <c r="R115" s="262"/>
      <c r="S115" s="262"/>
      <c r="T115" s="249" t="str" cm="1">
        <f t="array" ref="T115">IF(OR(AR99="",F99=""),"",VLOOKUP(F99,Lookups!$B$54:$H$65,IF(AR99=Lookups!$G$45,5,7),FALSE))</f>
        <v/>
      </c>
      <c r="U115" s="249"/>
      <c r="V115" s="249"/>
      <c r="W115" s="249"/>
      <c r="X115" s="249"/>
      <c r="Y115" s="262"/>
      <c r="Z115" s="262"/>
      <c r="AA115" s="262"/>
      <c r="AB115" s="262"/>
      <c r="AC115" s="262"/>
      <c r="AD115" s="249" t="str">
        <f t="shared" si="6"/>
        <v/>
      </c>
      <c r="AE115" s="249"/>
      <c r="AF115" s="249"/>
      <c r="AG115" s="249"/>
      <c r="AH115" s="152" t="str">
        <f xml:space="preserve"> IF(AD115="","",IF(AD115&lt;0,0, AD115*IF('Rebate Codes (Recommended)'!$C$6=Lookups!$C$7,Lookups!$I$55,Lookups!$I$54)))</f>
        <v/>
      </c>
      <c r="AI115" s="152"/>
      <c r="AJ115" s="152"/>
      <c r="AK115" s="152"/>
      <c r="AL115" s="152"/>
      <c r="AM115" s="146" t="str">
        <f xml:space="preserve"> IF(AD115="","",  IF(OR(F115&lt;AY115,F115&gt;=AZ115),0, IF(AD115&lt;0,0, IF('Rebate Codes (Recommended)'!$C$6=Lookups!$C$7,Lookups!$J$55,Lookups!$J$54))))</f>
        <v/>
      </c>
      <c r="AN115" s="147"/>
      <c r="AO115" s="148"/>
      <c r="AP115" s="152">
        <f>IF(AM115="",0,AH115+AM115)</f>
        <v>0</v>
      </c>
      <c r="AQ115" s="152"/>
      <c r="AR115" s="152"/>
      <c r="AS115" s="152"/>
      <c r="AT115" s="152">
        <f t="shared" si="7"/>
        <v>0</v>
      </c>
      <c r="AU115" s="152"/>
      <c r="AV115" s="152"/>
      <c r="AW115" s="152"/>
      <c r="AX115" s="146"/>
      <c r="AY115" s="107" t="str">
        <f>IF(OR(F115="",O115=""),"",VLOOKUP(F99,Lookups!B$54:D$65,2,FALSE))</f>
        <v/>
      </c>
      <c r="AZ115" s="107" t="str">
        <f>IF(OR(F115="",O115=""),"",VLOOKUP(F99,Lookups!B$54:D$65,3,FALSE))</f>
        <v/>
      </c>
      <c r="BA115" s="43"/>
      <c r="BB115" s="59" t="str">
        <f t="shared" si="8"/>
        <v/>
      </c>
      <c r="BC115" s="29"/>
      <c r="BD115" s="28"/>
      <c r="BE115" s="29"/>
      <c r="BF115" s="28"/>
      <c r="BG115" s="29"/>
    </row>
    <row r="116" spans="1:59" s="2" customFormat="1" ht="15.6" customHeight="1">
      <c r="A116" s="325" t="s">
        <v>138</v>
      </c>
      <c r="B116" s="325"/>
      <c r="C116" s="326" t="s">
        <v>139</v>
      </c>
      <c r="D116" s="326"/>
      <c r="E116" s="326"/>
      <c r="F116" s="326"/>
      <c r="G116" s="326"/>
      <c r="H116" s="326"/>
      <c r="I116" s="326"/>
      <c r="J116" s="326"/>
      <c r="K116" s="326"/>
      <c r="L116" s="326"/>
      <c r="M116" s="326"/>
      <c r="N116" s="326"/>
      <c r="O116" s="326"/>
      <c r="P116" s="326"/>
      <c r="Q116" s="326"/>
      <c r="R116" s="326"/>
      <c r="S116" s="326"/>
      <c r="T116" s="326"/>
      <c r="U116" s="326"/>
      <c r="V116" s="326"/>
      <c r="W116" s="326"/>
      <c r="X116" s="326"/>
      <c r="Y116" s="326"/>
      <c r="Z116" s="326"/>
      <c r="AA116" s="326"/>
      <c r="AB116" s="326"/>
      <c r="AC116" s="326"/>
      <c r="AD116" s="326"/>
      <c r="AE116" s="326"/>
      <c r="AF116" s="326"/>
      <c r="AG116" s="326"/>
      <c r="AH116" s="326"/>
      <c r="AI116" s="326"/>
      <c r="AJ116" s="326"/>
      <c r="AK116" s="326"/>
      <c r="AL116" s="326"/>
      <c r="AM116" s="326"/>
      <c r="AN116" s="326"/>
      <c r="AO116" s="326"/>
      <c r="AP116" s="326"/>
      <c r="AQ116" s="326"/>
      <c r="AR116" s="326"/>
      <c r="AS116" s="326"/>
      <c r="AT116" s="326"/>
      <c r="AU116" s="327" t="s">
        <v>140</v>
      </c>
      <c r="AV116" s="327"/>
      <c r="AW116" s="327"/>
      <c r="AX116" s="327"/>
      <c r="BA116" s="105" t="str">
        <f>IF(ISNA(VLOOKUP("HVAC-D", 'Rebate Codes (Recommended)'!$H$10:$H$29,1,FALSE)),"","&lt;---- Complete this supplemental data sheet table!")</f>
        <v/>
      </c>
      <c r="BB116" s="28"/>
      <c r="BC116" s="29"/>
      <c r="BD116" s="28"/>
      <c r="BE116" s="29"/>
      <c r="BF116" s="28"/>
      <c r="BG116" s="29"/>
    </row>
    <row r="117" spans="1:59" s="9" customFormat="1" ht="13.9">
      <c r="A117" s="144" t="s">
        <v>61</v>
      </c>
      <c r="B117" s="144"/>
      <c r="C117" s="144"/>
      <c r="D117" s="144"/>
      <c r="E117" s="144"/>
      <c r="F117" s="144" t="s">
        <v>141</v>
      </c>
      <c r="G117" s="144"/>
      <c r="H117" s="144"/>
      <c r="I117" s="144"/>
      <c r="J117" s="144"/>
      <c r="K117" s="144"/>
      <c r="L117" s="144"/>
      <c r="M117" s="144" t="s">
        <v>142</v>
      </c>
      <c r="N117" s="144"/>
      <c r="O117" s="144"/>
      <c r="P117" s="144"/>
      <c r="Q117" s="144"/>
      <c r="R117" s="144"/>
      <c r="S117" s="144"/>
      <c r="T117" s="144" t="s">
        <v>143</v>
      </c>
      <c r="U117" s="144"/>
      <c r="V117" s="144"/>
      <c r="W117" s="144"/>
      <c r="X117" s="144"/>
      <c r="Y117" s="144"/>
      <c r="Z117" s="144"/>
      <c r="AA117" s="144" t="s">
        <v>144</v>
      </c>
      <c r="AB117" s="144"/>
      <c r="AC117" s="144"/>
      <c r="AD117" s="144"/>
      <c r="AE117" s="144"/>
      <c r="AF117" s="144"/>
      <c r="AG117" s="144"/>
      <c r="AH117" s="144" t="s">
        <v>145</v>
      </c>
      <c r="AI117" s="144"/>
      <c r="AJ117" s="144"/>
      <c r="AK117" s="144"/>
      <c r="AL117" s="144"/>
      <c r="AM117" s="144"/>
      <c r="AN117" s="144"/>
      <c r="AO117" s="144" t="s">
        <v>146</v>
      </c>
      <c r="AP117" s="144"/>
      <c r="AQ117" s="144"/>
      <c r="AR117" s="144"/>
      <c r="AS117" s="144"/>
      <c r="AT117" s="144"/>
      <c r="AU117" s="144"/>
      <c r="AV117" s="144"/>
      <c r="AW117" s="144"/>
      <c r="AX117" s="144"/>
      <c r="BA117" s="43"/>
      <c r="BB117" s="28"/>
      <c r="BC117" s="29"/>
      <c r="BD117" s="28"/>
      <c r="BE117" s="29"/>
      <c r="BF117" s="28"/>
      <c r="BG117" s="29"/>
    </row>
    <row r="118" spans="1:59" s="9" customFormat="1" ht="14.1" customHeight="1">
      <c r="A118" s="145"/>
      <c r="B118" s="145"/>
      <c r="C118" s="145"/>
      <c r="D118" s="145"/>
      <c r="E118" s="145"/>
      <c r="F118" s="145"/>
      <c r="G118" s="145"/>
      <c r="H118" s="145"/>
      <c r="I118" s="145"/>
      <c r="J118" s="145"/>
      <c r="K118" s="145"/>
      <c r="L118" s="145"/>
      <c r="M118" s="145"/>
      <c r="N118" s="145"/>
      <c r="O118" s="145"/>
      <c r="P118" s="145"/>
      <c r="Q118" s="145"/>
      <c r="R118" s="145"/>
      <c r="S118" s="145"/>
      <c r="T118" s="145"/>
      <c r="U118" s="145"/>
      <c r="V118" s="145"/>
      <c r="W118" s="145"/>
      <c r="X118" s="145"/>
      <c r="Y118" s="145"/>
      <c r="Z118" s="145"/>
      <c r="AA118" s="145"/>
      <c r="AB118" s="145"/>
      <c r="AC118" s="145"/>
      <c r="AD118" s="145"/>
      <c r="AE118" s="145"/>
      <c r="AF118" s="145"/>
      <c r="AG118" s="145"/>
      <c r="AH118" s="145"/>
      <c r="AI118" s="145"/>
      <c r="AJ118" s="145"/>
      <c r="AK118" s="145"/>
      <c r="AL118" s="145"/>
      <c r="AM118" s="145"/>
      <c r="AN118" s="145"/>
      <c r="AO118" s="145"/>
      <c r="AP118" s="145"/>
      <c r="AQ118" s="145"/>
      <c r="AR118" s="145"/>
      <c r="AS118" s="145"/>
      <c r="AT118" s="145"/>
      <c r="AU118" s="145"/>
      <c r="AV118" s="145"/>
      <c r="AW118" s="145"/>
      <c r="AX118" s="145"/>
      <c r="BA118" s="43"/>
      <c r="BB118" s="30"/>
      <c r="BC118" s="29"/>
      <c r="BD118" s="28"/>
      <c r="BE118" s="29"/>
      <c r="BF118" s="28"/>
      <c r="BG118" s="29"/>
    </row>
    <row r="119" spans="1:59" s="9" customFormat="1" ht="14.1" customHeight="1">
      <c r="A119" s="145"/>
      <c r="B119" s="145"/>
      <c r="C119" s="145"/>
      <c r="D119" s="145"/>
      <c r="E119" s="145"/>
      <c r="F119" s="145"/>
      <c r="G119" s="145"/>
      <c r="H119" s="145"/>
      <c r="I119" s="145"/>
      <c r="J119" s="145"/>
      <c r="K119" s="145"/>
      <c r="L119" s="145"/>
      <c r="M119" s="145"/>
      <c r="N119" s="145"/>
      <c r="O119" s="145"/>
      <c r="P119" s="145"/>
      <c r="Q119" s="145"/>
      <c r="R119" s="145"/>
      <c r="S119" s="145"/>
      <c r="T119" s="145"/>
      <c r="U119" s="145"/>
      <c r="V119" s="145"/>
      <c r="W119" s="145"/>
      <c r="X119" s="145"/>
      <c r="Y119" s="145"/>
      <c r="Z119" s="145"/>
      <c r="AA119" s="145"/>
      <c r="AB119" s="145"/>
      <c r="AC119" s="145"/>
      <c r="AD119" s="145"/>
      <c r="AE119" s="145"/>
      <c r="AF119" s="145"/>
      <c r="AG119" s="145"/>
      <c r="AH119" s="145"/>
      <c r="AI119" s="145"/>
      <c r="AJ119" s="145"/>
      <c r="AK119" s="145"/>
      <c r="AL119" s="145"/>
      <c r="AM119" s="145"/>
      <c r="AN119" s="145"/>
      <c r="AO119" s="145"/>
      <c r="AP119" s="145"/>
      <c r="AQ119" s="145"/>
      <c r="AR119" s="145"/>
      <c r="AS119" s="145"/>
      <c r="AT119" s="145"/>
      <c r="AU119" s="145"/>
      <c r="AV119" s="145"/>
      <c r="AW119" s="145"/>
      <c r="AX119" s="145"/>
      <c r="BA119" s="105"/>
      <c r="BB119" s="30"/>
      <c r="BC119" s="29"/>
      <c r="BD119" s="28"/>
      <c r="BE119" s="29"/>
      <c r="BF119" s="28"/>
      <c r="BG119" s="29"/>
    </row>
    <row r="120" spans="1:59" s="9" customFormat="1" ht="27.6" customHeight="1">
      <c r="A120" s="197" t="s">
        <v>147</v>
      </c>
      <c r="B120" s="197"/>
      <c r="C120" s="197"/>
      <c r="D120" s="197"/>
      <c r="E120" s="198"/>
      <c r="F120" s="235">
        <v>60</v>
      </c>
      <c r="G120" s="235"/>
      <c r="H120" s="235"/>
      <c r="I120" s="235"/>
      <c r="J120" s="235"/>
      <c r="K120" s="235"/>
      <c r="L120" s="235"/>
      <c r="M120" s="233">
        <v>2000</v>
      </c>
      <c r="N120" s="233"/>
      <c r="O120" s="233"/>
      <c r="P120" s="233"/>
      <c r="Q120" s="233"/>
      <c r="R120" s="233"/>
      <c r="S120" s="233"/>
      <c r="T120" s="319">
        <v>0.81</v>
      </c>
      <c r="U120" s="319"/>
      <c r="V120" s="319"/>
      <c r="W120" s="319"/>
      <c r="X120" s="319"/>
      <c r="Y120" s="319"/>
      <c r="Z120" s="319"/>
      <c r="AA120" s="319">
        <v>0.77</v>
      </c>
      <c r="AB120" s="319"/>
      <c r="AC120" s="319"/>
      <c r="AD120" s="319"/>
      <c r="AE120" s="319"/>
      <c r="AF120" s="319"/>
      <c r="AG120" s="319"/>
      <c r="AH120" s="319">
        <v>0.8</v>
      </c>
      <c r="AI120" s="319"/>
      <c r="AJ120" s="319"/>
      <c r="AK120" s="319"/>
      <c r="AL120" s="319"/>
      <c r="AM120" s="319"/>
      <c r="AN120" s="319"/>
      <c r="AO120" s="235" t="s">
        <v>148</v>
      </c>
      <c r="AP120" s="197"/>
      <c r="AQ120" s="197"/>
      <c r="AR120" s="197"/>
      <c r="AS120" s="197"/>
      <c r="AT120" s="197"/>
      <c r="AU120" s="197"/>
      <c r="AV120" s="197"/>
      <c r="AW120" s="197"/>
      <c r="AX120" s="197"/>
      <c r="BA120" s="43"/>
      <c r="BB120" s="30"/>
      <c r="BC120" s="29"/>
      <c r="BD120" s="28"/>
      <c r="BE120" s="29"/>
      <c r="BF120" s="28"/>
      <c r="BG120" s="29"/>
    </row>
    <row r="121" spans="1:59" s="2" customFormat="1" ht="13.9" customHeight="1">
      <c r="A121" s="192"/>
      <c r="B121" s="192"/>
      <c r="C121" s="192"/>
      <c r="D121" s="192"/>
      <c r="E121" s="193"/>
      <c r="F121" s="245"/>
      <c r="G121" s="245"/>
      <c r="H121" s="245"/>
      <c r="I121" s="245"/>
      <c r="J121" s="245"/>
      <c r="K121" s="245"/>
      <c r="L121" s="245"/>
      <c r="M121" s="248"/>
      <c r="N121" s="248"/>
      <c r="O121" s="248"/>
      <c r="P121" s="248"/>
      <c r="Q121" s="248"/>
      <c r="R121" s="248"/>
      <c r="S121" s="248"/>
      <c r="T121" s="234"/>
      <c r="U121" s="234"/>
      <c r="V121" s="234"/>
      <c r="W121" s="234"/>
      <c r="X121" s="234"/>
      <c r="Y121" s="234"/>
      <c r="Z121" s="234"/>
      <c r="AA121" s="234"/>
      <c r="AB121" s="234"/>
      <c r="AC121" s="234"/>
      <c r="AD121" s="234"/>
      <c r="AE121" s="234"/>
      <c r="AF121" s="234"/>
      <c r="AG121" s="234"/>
      <c r="AH121" s="234"/>
      <c r="AI121" s="234"/>
      <c r="AJ121" s="234"/>
      <c r="AK121" s="234"/>
      <c r="AL121" s="234"/>
      <c r="AM121" s="234"/>
      <c r="AN121" s="234"/>
      <c r="AO121" s="288"/>
      <c r="AP121" s="289"/>
      <c r="AQ121" s="289"/>
      <c r="AR121" s="289"/>
      <c r="AS121" s="289"/>
      <c r="AT121" s="320"/>
      <c r="AU121" s="320"/>
      <c r="AV121" s="320"/>
      <c r="AW121" s="320"/>
      <c r="AX121" s="320"/>
      <c r="BA121" s="43"/>
      <c r="BB121" s="28"/>
      <c r="BC121" s="29"/>
      <c r="BD121" s="28"/>
      <c r="BE121" s="29"/>
      <c r="BF121" s="28"/>
      <c r="BG121" s="29"/>
    </row>
    <row r="122" spans="1:59" s="2" customFormat="1" ht="13.9" customHeight="1">
      <c r="A122" s="192"/>
      <c r="B122" s="192"/>
      <c r="C122" s="192"/>
      <c r="D122" s="192"/>
      <c r="E122" s="193"/>
      <c r="F122" s="245"/>
      <c r="G122" s="245"/>
      <c r="H122" s="245"/>
      <c r="I122" s="245"/>
      <c r="J122" s="245"/>
      <c r="K122" s="245"/>
      <c r="L122" s="245"/>
      <c r="M122" s="248"/>
      <c r="N122" s="248"/>
      <c r="O122" s="248"/>
      <c r="P122" s="248"/>
      <c r="Q122" s="248"/>
      <c r="R122" s="248"/>
      <c r="S122" s="248"/>
      <c r="T122" s="234"/>
      <c r="U122" s="234"/>
      <c r="V122" s="234"/>
      <c r="W122" s="234"/>
      <c r="X122" s="234"/>
      <c r="Y122" s="234"/>
      <c r="Z122" s="234"/>
      <c r="AA122" s="234"/>
      <c r="AB122" s="234"/>
      <c r="AC122" s="234"/>
      <c r="AD122" s="234"/>
      <c r="AE122" s="234"/>
      <c r="AF122" s="234"/>
      <c r="AG122" s="234"/>
      <c r="AH122" s="234"/>
      <c r="AI122" s="234"/>
      <c r="AJ122" s="234"/>
      <c r="AK122" s="234"/>
      <c r="AL122" s="234"/>
      <c r="AM122" s="234"/>
      <c r="AN122" s="234"/>
      <c r="AO122" s="288"/>
      <c r="AP122" s="289"/>
      <c r="AQ122" s="289"/>
      <c r="AR122" s="289"/>
      <c r="AS122" s="289"/>
      <c r="AT122" s="320"/>
      <c r="AU122" s="320"/>
      <c r="AV122" s="320"/>
      <c r="AW122" s="320"/>
      <c r="AX122" s="320"/>
      <c r="BA122" s="43"/>
      <c r="BB122" s="28"/>
      <c r="BC122" s="29"/>
      <c r="BD122" s="28"/>
      <c r="BE122" s="65"/>
      <c r="BF122" s="28"/>
    </row>
    <row r="123" spans="1:59" s="2" customFormat="1" ht="13.9" customHeight="1">
      <c r="A123" s="192"/>
      <c r="B123" s="192"/>
      <c r="C123" s="192"/>
      <c r="D123" s="192"/>
      <c r="E123" s="193"/>
      <c r="F123" s="245"/>
      <c r="G123" s="245"/>
      <c r="H123" s="245"/>
      <c r="I123" s="245"/>
      <c r="J123" s="245"/>
      <c r="K123" s="245"/>
      <c r="L123" s="245"/>
      <c r="M123" s="248"/>
      <c r="N123" s="248"/>
      <c r="O123" s="248"/>
      <c r="P123" s="248"/>
      <c r="Q123" s="248"/>
      <c r="R123" s="248"/>
      <c r="S123" s="248"/>
      <c r="T123" s="234"/>
      <c r="U123" s="234"/>
      <c r="V123" s="234"/>
      <c r="W123" s="234"/>
      <c r="X123" s="234"/>
      <c r="Y123" s="234"/>
      <c r="Z123" s="234"/>
      <c r="AA123" s="234"/>
      <c r="AB123" s="234"/>
      <c r="AC123" s="234"/>
      <c r="AD123" s="234"/>
      <c r="AE123" s="234"/>
      <c r="AF123" s="234"/>
      <c r="AG123" s="234"/>
      <c r="AH123" s="234"/>
      <c r="AI123" s="234"/>
      <c r="AJ123" s="234"/>
      <c r="AK123" s="234"/>
      <c r="AL123" s="234"/>
      <c r="AM123" s="234"/>
      <c r="AN123" s="234"/>
      <c r="AO123" s="288"/>
      <c r="AP123" s="289"/>
      <c r="AQ123" s="289"/>
      <c r="AR123" s="289"/>
      <c r="AS123" s="289"/>
      <c r="AT123" s="320"/>
      <c r="AU123" s="320"/>
      <c r="AV123" s="320"/>
      <c r="AW123" s="320"/>
      <c r="AX123" s="320"/>
      <c r="BA123" s="43"/>
      <c r="BB123" s="64"/>
      <c r="BC123" s="29"/>
      <c r="BD123" s="29"/>
      <c r="BF123" s="28"/>
    </row>
    <row r="124" spans="1:59" s="2" customFormat="1" ht="13.9" customHeight="1">
      <c r="A124" s="192"/>
      <c r="B124" s="192"/>
      <c r="C124" s="192"/>
      <c r="D124" s="192"/>
      <c r="E124" s="193"/>
      <c r="F124" s="245"/>
      <c r="G124" s="245"/>
      <c r="H124" s="245"/>
      <c r="I124" s="245"/>
      <c r="J124" s="245"/>
      <c r="K124" s="245"/>
      <c r="L124" s="245"/>
      <c r="M124" s="248"/>
      <c r="N124" s="248"/>
      <c r="O124" s="248"/>
      <c r="P124" s="248"/>
      <c r="Q124" s="248"/>
      <c r="R124" s="248"/>
      <c r="S124" s="248"/>
      <c r="T124" s="234"/>
      <c r="U124" s="234"/>
      <c r="V124" s="234"/>
      <c r="W124" s="234"/>
      <c r="X124" s="234"/>
      <c r="Y124" s="234"/>
      <c r="Z124" s="234"/>
      <c r="AA124" s="234"/>
      <c r="AB124" s="234"/>
      <c r="AC124" s="234"/>
      <c r="AD124" s="234"/>
      <c r="AE124" s="234"/>
      <c r="AF124" s="234"/>
      <c r="AG124" s="234"/>
      <c r="AH124" s="234"/>
      <c r="AI124" s="234"/>
      <c r="AJ124" s="234"/>
      <c r="AK124" s="234"/>
      <c r="AL124" s="234"/>
      <c r="AM124" s="234"/>
      <c r="AN124" s="234"/>
      <c r="AO124" s="288"/>
      <c r="AP124" s="289"/>
      <c r="AQ124" s="289"/>
      <c r="AR124" s="289"/>
      <c r="AS124" s="289"/>
      <c r="AT124" s="320"/>
      <c r="AU124" s="320"/>
      <c r="AV124" s="320"/>
      <c r="AW124" s="320"/>
      <c r="AX124" s="320"/>
      <c r="BA124" s="43"/>
      <c r="BB124" s="64"/>
      <c r="BC124" s="29"/>
      <c r="BD124" s="29"/>
      <c r="BF124" s="28"/>
    </row>
    <row r="125" spans="1:59" s="2" customFormat="1" ht="13.9" customHeight="1">
      <c r="A125" s="192"/>
      <c r="B125" s="192"/>
      <c r="C125" s="192"/>
      <c r="D125" s="192"/>
      <c r="E125" s="193"/>
      <c r="F125" s="245"/>
      <c r="G125" s="245"/>
      <c r="H125" s="245"/>
      <c r="I125" s="245"/>
      <c r="J125" s="245"/>
      <c r="K125" s="245"/>
      <c r="L125" s="245"/>
      <c r="M125" s="248"/>
      <c r="N125" s="248"/>
      <c r="O125" s="248"/>
      <c r="P125" s="248"/>
      <c r="Q125" s="248"/>
      <c r="R125" s="248"/>
      <c r="S125" s="248"/>
      <c r="T125" s="234"/>
      <c r="U125" s="234"/>
      <c r="V125" s="234"/>
      <c r="W125" s="234"/>
      <c r="X125" s="234"/>
      <c r="Y125" s="234"/>
      <c r="Z125" s="234"/>
      <c r="AA125" s="234"/>
      <c r="AB125" s="234"/>
      <c r="AC125" s="234"/>
      <c r="AD125" s="234"/>
      <c r="AE125" s="234"/>
      <c r="AF125" s="234"/>
      <c r="AG125" s="234"/>
      <c r="AH125" s="234"/>
      <c r="AI125" s="234"/>
      <c r="AJ125" s="234"/>
      <c r="AK125" s="234"/>
      <c r="AL125" s="234"/>
      <c r="AM125" s="234"/>
      <c r="AN125" s="234"/>
      <c r="AO125" s="288"/>
      <c r="AP125" s="289"/>
      <c r="AQ125" s="289"/>
      <c r="AR125" s="289"/>
      <c r="AS125" s="289"/>
      <c r="AT125" s="320"/>
      <c r="AU125" s="320"/>
      <c r="AV125" s="320"/>
      <c r="AW125" s="320"/>
      <c r="AX125" s="320"/>
      <c r="BA125" s="43"/>
      <c r="BB125" s="64"/>
      <c r="BC125" s="29"/>
      <c r="BD125" s="29"/>
      <c r="BF125" s="28"/>
    </row>
    <row r="126" spans="1:59" s="2" customFormat="1" ht="13.9" customHeight="1">
      <c r="A126" s="192"/>
      <c r="B126" s="192"/>
      <c r="C126" s="192"/>
      <c r="D126" s="192"/>
      <c r="E126" s="193"/>
      <c r="F126" s="245"/>
      <c r="G126" s="245"/>
      <c r="H126" s="245"/>
      <c r="I126" s="245"/>
      <c r="J126" s="245"/>
      <c r="K126" s="245"/>
      <c r="L126" s="245"/>
      <c r="M126" s="248"/>
      <c r="N126" s="248"/>
      <c r="O126" s="248"/>
      <c r="P126" s="248"/>
      <c r="Q126" s="248"/>
      <c r="R126" s="248"/>
      <c r="S126" s="248"/>
      <c r="T126" s="234"/>
      <c r="U126" s="234"/>
      <c r="V126" s="234"/>
      <c r="W126" s="234"/>
      <c r="X126" s="234"/>
      <c r="Y126" s="234"/>
      <c r="Z126" s="234"/>
      <c r="AA126" s="234"/>
      <c r="AB126" s="234"/>
      <c r="AC126" s="234"/>
      <c r="AD126" s="234"/>
      <c r="AE126" s="234"/>
      <c r="AF126" s="234"/>
      <c r="AG126" s="234"/>
      <c r="AH126" s="234"/>
      <c r="AI126" s="234"/>
      <c r="AJ126" s="234"/>
      <c r="AK126" s="234"/>
      <c r="AL126" s="234"/>
      <c r="AM126" s="234"/>
      <c r="AN126" s="234"/>
      <c r="AO126" s="288"/>
      <c r="AP126" s="289"/>
      <c r="AQ126" s="289"/>
      <c r="AR126" s="289"/>
      <c r="AS126" s="289"/>
      <c r="AT126" s="320"/>
      <c r="AU126" s="320"/>
      <c r="AV126" s="320"/>
      <c r="AW126" s="320"/>
      <c r="AX126" s="320"/>
      <c r="BA126" s="43"/>
      <c r="BB126" s="64"/>
      <c r="BC126" s="29"/>
      <c r="BD126" s="29"/>
      <c r="BF126" s="28"/>
    </row>
    <row r="127" spans="1:59" s="9" customFormat="1" ht="13.9" customHeight="1">
      <c r="A127" s="192"/>
      <c r="B127" s="192"/>
      <c r="C127" s="192"/>
      <c r="D127" s="192"/>
      <c r="E127" s="193"/>
      <c r="F127" s="245"/>
      <c r="G127" s="245"/>
      <c r="H127" s="245"/>
      <c r="I127" s="245"/>
      <c r="J127" s="245"/>
      <c r="K127" s="245"/>
      <c r="L127" s="245"/>
      <c r="M127" s="248"/>
      <c r="N127" s="248"/>
      <c r="O127" s="248"/>
      <c r="P127" s="248"/>
      <c r="Q127" s="248"/>
      <c r="R127" s="248"/>
      <c r="S127" s="248"/>
      <c r="T127" s="234"/>
      <c r="U127" s="234"/>
      <c r="V127" s="234"/>
      <c r="W127" s="234"/>
      <c r="X127" s="234"/>
      <c r="Y127" s="234"/>
      <c r="Z127" s="234"/>
      <c r="AA127" s="234"/>
      <c r="AB127" s="234"/>
      <c r="AC127" s="234"/>
      <c r="AD127" s="234"/>
      <c r="AE127" s="234"/>
      <c r="AF127" s="234"/>
      <c r="AG127" s="234"/>
      <c r="AH127" s="234"/>
      <c r="AI127" s="234"/>
      <c r="AJ127" s="234"/>
      <c r="AK127" s="234"/>
      <c r="AL127" s="234"/>
      <c r="AM127" s="234"/>
      <c r="AN127" s="234"/>
      <c r="AO127" s="288"/>
      <c r="AP127" s="289"/>
      <c r="AQ127" s="289"/>
      <c r="AR127" s="289"/>
      <c r="AS127" s="289"/>
      <c r="AT127" s="320"/>
      <c r="AU127" s="320"/>
      <c r="AV127" s="320"/>
      <c r="AW127" s="320"/>
      <c r="AX127" s="320"/>
      <c r="BA127" s="43"/>
      <c r="BB127" s="28"/>
      <c r="BC127" s="29"/>
      <c r="BD127" s="28"/>
      <c r="BE127" s="29"/>
      <c r="BF127" s="28"/>
      <c r="BG127" s="29"/>
    </row>
    <row r="128" spans="1:59" s="9" customFormat="1" ht="13.9" customHeight="1">
      <c r="A128" s="192"/>
      <c r="B128" s="192"/>
      <c r="C128" s="192"/>
      <c r="D128" s="192"/>
      <c r="E128" s="193"/>
      <c r="F128" s="245"/>
      <c r="G128" s="245"/>
      <c r="H128" s="245"/>
      <c r="I128" s="245"/>
      <c r="J128" s="245"/>
      <c r="K128" s="245"/>
      <c r="L128" s="245"/>
      <c r="M128" s="248"/>
      <c r="N128" s="248"/>
      <c r="O128" s="248"/>
      <c r="P128" s="248"/>
      <c r="Q128" s="248"/>
      <c r="R128" s="248"/>
      <c r="S128" s="248"/>
      <c r="T128" s="234"/>
      <c r="U128" s="234"/>
      <c r="V128" s="234"/>
      <c r="W128" s="234"/>
      <c r="X128" s="234"/>
      <c r="Y128" s="234"/>
      <c r="Z128" s="234"/>
      <c r="AA128" s="234"/>
      <c r="AB128" s="234"/>
      <c r="AC128" s="234"/>
      <c r="AD128" s="234"/>
      <c r="AE128" s="234"/>
      <c r="AF128" s="234"/>
      <c r="AG128" s="234"/>
      <c r="AH128" s="234"/>
      <c r="AI128" s="234"/>
      <c r="AJ128" s="234"/>
      <c r="AK128" s="234"/>
      <c r="AL128" s="234"/>
      <c r="AM128" s="234"/>
      <c r="AN128" s="234"/>
      <c r="AO128" s="288"/>
      <c r="AP128" s="289"/>
      <c r="AQ128" s="289"/>
      <c r="AR128" s="289"/>
      <c r="AS128" s="289"/>
      <c r="AT128" s="320"/>
      <c r="AU128" s="320"/>
      <c r="AV128" s="320"/>
      <c r="AW128" s="320"/>
      <c r="AX128" s="320"/>
      <c r="BA128" s="43"/>
      <c r="BB128" s="30"/>
      <c r="BC128" s="29"/>
      <c r="BD128" s="28"/>
      <c r="BE128" s="29"/>
      <c r="BF128" s="28"/>
      <c r="BG128" s="29"/>
    </row>
    <row r="129" spans="1:59" s="9" customFormat="1" ht="13.9" customHeight="1">
      <c r="A129" s="192"/>
      <c r="B129" s="192"/>
      <c r="C129" s="192"/>
      <c r="D129" s="192"/>
      <c r="E129" s="193"/>
      <c r="F129" s="245"/>
      <c r="G129" s="245"/>
      <c r="H129" s="245"/>
      <c r="I129" s="245"/>
      <c r="J129" s="245"/>
      <c r="K129" s="245"/>
      <c r="L129" s="245"/>
      <c r="M129" s="248"/>
      <c r="N129" s="248"/>
      <c r="O129" s="248"/>
      <c r="P129" s="248"/>
      <c r="Q129" s="248"/>
      <c r="R129" s="248"/>
      <c r="S129" s="248"/>
      <c r="T129" s="234"/>
      <c r="U129" s="234"/>
      <c r="V129" s="234"/>
      <c r="W129" s="234"/>
      <c r="X129" s="234"/>
      <c r="Y129" s="234"/>
      <c r="Z129" s="234"/>
      <c r="AA129" s="234"/>
      <c r="AB129" s="234"/>
      <c r="AC129" s="234"/>
      <c r="AD129" s="234"/>
      <c r="AE129" s="234"/>
      <c r="AF129" s="234"/>
      <c r="AG129" s="234"/>
      <c r="AH129" s="234"/>
      <c r="AI129" s="234"/>
      <c r="AJ129" s="234"/>
      <c r="AK129" s="234"/>
      <c r="AL129" s="234"/>
      <c r="AM129" s="234"/>
      <c r="AN129" s="234"/>
      <c r="AO129" s="288"/>
      <c r="AP129" s="289"/>
      <c r="AQ129" s="289"/>
      <c r="AR129" s="289"/>
      <c r="AS129" s="289"/>
      <c r="AT129" s="320"/>
      <c r="AU129" s="320"/>
      <c r="AV129" s="320"/>
      <c r="AW129" s="320"/>
      <c r="AX129" s="320"/>
      <c r="BA129" s="105"/>
      <c r="BB129" s="30"/>
      <c r="BC129" s="29"/>
      <c r="BD129" s="28"/>
      <c r="BE129" s="29"/>
      <c r="BF129" s="28"/>
      <c r="BG129" s="29"/>
    </row>
    <row r="130" spans="1:59" s="2" customFormat="1" ht="13.9" customHeight="1">
      <c r="A130" s="192"/>
      <c r="B130" s="192"/>
      <c r="C130" s="192"/>
      <c r="D130" s="192"/>
      <c r="E130" s="193"/>
      <c r="F130" s="245"/>
      <c r="G130" s="245"/>
      <c r="H130" s="245"/>
      <c r="I130" s="245"/>
      <c r="J130" s="245"/>
      <c r="K130" s="245"/>
      <c r="L130" s="245"/>
      <c r="M130" s="248"/>
      <c r="N130" s="248"/>
      <c r="O130" s="248"/>
      <c r="P130" s="248"/>
      <c r="Q130" s="248"/>
      <c r="R130" s="248"/>
      <c r="S130" s="248"/>
      <c r="T130" s="234"/>
      <c r="U130" s="234"/>
      <c r="V130" s="234"/>
      <c r="W130" s="234"/>
      <c r="X130" s="234"/>
      <c r="Y130" s="234"/>
      <c r="Z130" s="234"/>
      <c r="AA130" s="234"/>
      <c r="AB130" s="234"/>
      <c r="AC130" s="234"/>
      <c r="AD130" s="234"/>
      <c r="AE130" s="234"/>
      <c r="AF130" s="234"/>
      <c r="AG130" s="234"/>
      <c r="AH130" s="234"/>
      <c r="AI130" s="234"/>
      <c r="AJ130" s="234"/>
      <c r="AK130" s="234"/>
      <c r="AL130" s="234"/>
      <c r="AM130" s="234"/>
      <c r="AN130" s="234"/>
      <c r="AO130" s="288"/>
      <c r="AP130" s="289"/>
      <c r="AQ130" s="289"/>
      <c r="AR130" s="289"/>
      <c r="AS130" s="289"/>
      <c r="AT130" s="320"/>
      <c r="AU130" s="320"/>
      <c r="AV130" s="320"/>
      <c r="AW130" s="320"/>
      <c r="AX130" s="320"/>
      <c r="BA130" s="43"/>
      <c r="BB130" s="28"/>
      <c r="BC130" s="29"/>
      <c r="BD130" s="28"/>
      <c r="BE130" s="65"/>
      <c r="BF130" s="28"/>
    </row>
    <row r="131" spans="1:59" s="2" customFormat="1" ht="15.6" customHeight="1">
      <c r="A131" s="328" t="s">
        <v>149</v>
      </c>
      <c r="B131" s="328"/>
      <c r="C131" s="329" t="s">
        <v>150</v>
      </c>
      <c r="D131" s="329"/>
      <c r="E131" s="329"/>
      <c r="F131" s="329"/>
      <c r="G131" s="329"/>
      <c r="H131" s="329"/>
      <c r="I131" s="329"/>
      <c r="J131" s="329"/>
      <c r="K131" s="329"/>
      <c r="L131" s="329"/>
      <c r="M131" s="329"/>
      <c r="N131" s="329"/>
      <c r="O131" s="329"/>
      <c r="P131" s="329"/>
      <c r="Q131" s="329"/>
      <c r="R131" s="329"/>
      <c r="S131" s="329"/>
      <c r="T131" s="329"/>
      <c r="U131" s="329"/>
      <c r="V131" s="329"/>
      <c r="W131" s="329"/>
      <c r="X131" s="329"/>
      <c r="Y131" s="329"/>
      <c r="Z131" s="329"/>
      <c r="AA131" s="329"/>
      <c r="AB131" s="329"/>
      <c r="AC131" s="329"/>
      <c r="AD131" s="329"/>
      <c r="AE131" s="329"/>
      <c r="AF131" s="329"/>
      <c r="AG131" s="329"/>
      <c r="AH131" s="329"/>
      <c r="AI131" s="329"/>
      <c r="AJ131" s="329"/>
      <c r="AK131" s="329"/>
      <c r="AL131" s="329"/>
      <c r="AM131" s="329"/>
      <c r="AN131" s="329"/>
      <c r="AO131" s="329"/>
      <c r="AP131" s="329"/>
      <c r="AQ131" s="329"/>
      <c r="AR131" s="329"/>
      <c r="AS131" s="329"/>
      <c r="AT131" s="329"/>
      <c r="AU131" s="304" t="s">
        <v>151</v>
      </c>
      <c r="AV131" s="304"/>
      <c r="AW131" s="304"/>
      <c r="AX131" s="304"/>
      <c r="BA131" s="105" t="str">
        <f>IF(ISNA(VLOOKUP("HVAC-E", 'Rebate Codes (Recommended)'!$H$10:$H$29,1,FALSE)),"","&lt;---- Complete this supplemental data sheet table!")</f>
        <v/>
      </c>
      <c r="BC131" s="29"/>
      <c r="BD131" s="29"/>
      <c r="BF131" s="28"/>
    </row>
    <row r="132" spans="1:59" s="2" customFormat="1" ht="14.45" customHeight="1">
      <c r="A132" s="144" t="s">
        <v>61</v>
      </c>
      <c r="B132" s="144"/>
      <c r="C132" s="144"/>
      <c r="D132" s="144"/>
      <c r="E132" s="142" t="s">
        <v>152</v>
      </c>
      <c r="F132" s="142"/>
      <c r="G132" s="142"/>
      <c r="H132" s="142"/>
      <c r="I132" s="142" t="s">
        <v>153</v>
      </c>
      <c r="J132" s="142"/>
      <c r="K132" s="142"/>
      <c r="L132" s="142"/>
      <c r="M132" s="144" t="s">
        <v>154</v>
      </c>
      <c r="N132" s="144"/>
      <c r="O132" s="144"/>
      <c r="P132" s="144" t="s">
        <v>155</v>
      </c>
      <c r="Q132" s="144"/>
      <c r="R132" s="144"/>
      <c r="S132" s="144" t="s">
        <v>156</v>
      </c>
      <c r="T132" s="144"/>
      <c r="U132" s="144"/>
      <c r="V132" s="144"/>
      <c r="W132" s="144"/>
      <c r="X132" s="144" t="s">
        <v>157</v>
      </c>
      <c r="Y132" s="144"/>
      <c r="Z132" s="144"/>
      <c r="AA132" s="144"/>
      <c r="AB132" s="144"/>
      <c r="AC132" s="144"/>
      <c r="AD132" s="144"/>
      <c r="AE132" s="144"/>
      <c r="AF132" s="144"/>
      <c r="AG132" s="144" t="s">
        <v>158</v>
      </c>
      <c r="AH132" s="144"/>
      <c r="AI132" s="144"/>
      <c r="AJ132" s="144"/>
      <c r="AK132" s="144"/>
      <c r="AL132" s="144"/>
      <c r="AM132" s="144"/>
      <c r="AN132" s="144"/>
      <c r="AO132" s="144"/>
      <c r="AP132" s="144" t="s">
        <v>159</v>
      </c>
      <c r="AQ132" s="144"/>
      <c r="AR132" s="144"/>
      <c r="AS132" s="144"/>
      <c r="AT132" s="144"/>
      <c r="AU132" s="144"/>
      <c r="AV132" s="144"/>
      <c r="AW132" s="144"/>
      <c r="AX132" s="144"/>
      <c r="BA132" s="105"/>
      <c r="BC132" s="29"/>
      <c r="BD132" s="29"/>
      <c r="BF132" s="28"/>
    </row>
    <row r="133" spans="1:59" s="2" customFormat="1" ht="14.45" customHeight="1">
      <c r="A133" s="145"/>
      <c r="B133" s="145"/>
      <c r="C133" s="145"/>
      <c r="D133" s="145"/>
      <c r="E133" s="143"/>
      <c r="F133" s="143"/>
      <c r="G133" s="143"/>
      <c r="H133" s="143"/>
      <c r="I133" s="143"/>
      <c r="J133" s="143"/>
      <c r="K133" s="143"/>
      <c r="L133" s="143"/>
      <c r="M133" s="145"/>
      <c r="N133" s="145"/>
      <c r="O133" s="145"/>
      <c r="P133" s="145"/>
      <c r="Q133" s="145"/>
      <c r="R133" s="145"/>
      <c r="S133" s="145"/>
      <c r="T133" s="145"/>
      <c r="U133" s="145"/>
      <c r="V133" s="145"/>
      <c r="W133" s="145"/>
      <c r="X133" s="145"/>
      <c r="Y133" s="145"/>
      <c r="Z133" s="145"/>
      <c r="AA133" s="145"/>
      <c r="AB133" s="145"/>
      <c r="AC133" s="145"/>
      <c r="AD133" s="145"/>
      <c r="AE133" s="145"/>
      <c r="AF133" s="145"/>
      <c r="AG133" s="145"/>
      <c r="AH133" s="145"/>
      <c r="AI133" s="145"/>
      <c r="AJ133" s="145"/>
      <c r="AK133" s="145"/>
      <c r="AL133" s="145"/>
      <c r="AM133" s="145"/>
      <c r="AN133" s="145"/>
      <c r="AO133" s="145"/>
      <c r="AP133" s="145"/>
      <c r="AQ133" s="145"/>
      <c r="AR133" s="145"/>
      <c r="AS133" s="145"/>
      <c r="AT133" s="145"/>
      <c r="AU133" s="145"/>
      <c r="AV133" s="145"/>
      <c r="AW133" s="145"/>
      <c r="AX133" s="145"/>
      <c r="BA133" s="43"/>
      <c r="BC133" s="29"/>
      <c r="BD133" s="29"/>
      <c r="BF133" s="28"/>
    </row>
    <row r="134" spans="1:59" s="2" customFormat="1" ht="12.75" customHeight="1">
      <c r="A134" s="145"/>
      <c r="B134" s="145"/>
      <c r="C134" s="145"/>
      <c r="D134" s="145"/>
      <c r="E134" s="143"/>
      <c r="F134" s="143"/>
      <c r="G134" s="143"/>
      <c r="H134" s="143"/>
      <c r="I134" s="143"/>
      <c r="J134" s="143"/>
      <c r="K134" s="143"/>
      <c r="L134" s="143"/>
      <c r="M134" s="145"/>
      <c r="N134" s="145"/>
      <c r="O134" s="145"/>
      <c r="P134" s="145"/>
      <c r="Q134" s="145"/>
      <c r="R134" s="145"/>
      <c r="S134" s="145"/>
      <c r="T134" s="145"/>
      <c r="U134" s="145"/>
      <c r="V134" s="145"/>
      <c r="W134" s="145"/>
      <c r="X134" s="145"/>
      <c r="Y134" s="145"/>
      <c r="Z134" s="145"/>
      <c r="AA134" s="145"/>
      <c r="AB134" s="145"/>
      <c r="AC134" s="145"/>
      <c r="AD134" s="145"/>
      <c r="AE134" s="145"/>
      <c r="AF134" s="145"/>
      <c r="AG134" s="145"/>
      <c r="AH134" s="145"/>
      <c r="AI134" s="145"/>
      <c r="AJ134" s="145"/>
      <c r="AK134" s="145"/>
      <c r="AL134" s="145"/>
      <c r="AM134" s="145"/>
      <c r="AN134" s="145"/>
      <c r="AO134" s="145"/>
      <c r="AP134" s="145"/>
      <c r="AQ134" s="145"/>
      <c r="AR134" s="145"/>
      <c r="AS134" s="145"/>
      <c r="AT134" s="145"/>
      <c r="AU134" s="145"/>
      <c r="AV134" s="145"/>
      <c r="AW134" s="145"/>
      <c r="AX134" s="145"/>
      <c r="BA134" s="43"/>
      <c r="BC134" s="29"/>
      <c r="BD134" s="29"/>
      <c r="BF134" s="28"/>
    </row>
    <row r="135" spans="1:59" s="2" customFormat="1" ht="12.75" customHeight="1">
      <c r="A135" s="145"/>
      <c r="B135" s="145"/>
      <c r="C135" s="145"/>
      <c r="D135" s="145"/>
      <c r="E135" s="143"/>
      <c r="F135" s="143"/>
      <c r="G135" s="143"/>
      <c r="H135" s="143"/>
      <c r="I135" s="143"/>
      <c r="J135" s="143"/>
      <c r="K135" s="143"/>
      <c r="L135" s="143"/>
      <c r="M135" s="145"/>
      <c r="N135" s="145"/>
      <c r="O135" s="145"/>
      <c r="P135" s="145"/>
      <c r="Q135" s="145"/>
      <c r="R135" s="145"/>
      <c r="S135" s="145"/>
      <c r="T135" s="145"/>
      <c r="U135" s="145"/>
      <c r="V135" s="145"/>
      <c r="W135" s="145"/>
      <c r="X135" s="145"/>
      <c r="Y135" s="145"/>
      <c r="Z135" s="145"/>
      <c r="AA135" s="145"/>
      <c r="AB135" s="145"/>
      <c r="AC135" s="145"/>
      <c r="AD135" s="145"/>
      <c r="AE135" s="145"/>
      <c r="AF135" s="145"/>
      <c r="AG135" s="145"/>
      <c r="AH135" s="145"/>
      <c r="AI135" s="145"/>
      <c r="AJ135" s="145"/>
      <c r="AK135" s="145"/>
      <c r="AL135" s="145"/>
      <c r="AM135" s="145"/>
      <c r="AN135" s="145"/>
      <c r="AO135" s="145"/>
      <c r="AP135" s="145"/>
      <c r="AQ135" s="145"/>
      <c r="AR135" s="145"/>
      <c r="AS135" s="145"/>
      <c r="AT135" s="145"/>
      <c r="AU135" s="145"/>
      <c r="AV135" s="145"/>
      <c r="AW135" s="145"/>
      <c r="AX135" s="145"/>
      <c r="BA135" s="43"/>
      <c r="BC135" s="29"/>
      <c r="BD135" s="29"/>
      <c r="BF135" s="28"/>
    </row>
    <row r="136" spans="1:59" s="9" customFormat="1" ht="27.75" customHeight="1">
      <c r="A136" s="197" t="s">
        <v>160</v>
      </c>
      <c r="B136" s="197"/>
      <c r="C136" s="197"/>
      <c r="D136" s="198"/>
      <c r="E136" s="189">
        <v>15</v>
      </c>
      <c r="F136" s="190"/>
      <c r="G136" s="190"/>
      <c r="H136" s="191"/>
      <c r="I136" s="133" t="s">
        <v>104</v>
      </c>
      <c r="J136" s="134"/>
      <c r="K136" s="134"/>
      <c r="L136" s="135"/>
      <c r="M136" s="133">
        <v>5</v>
      </c>
      <c r="N136" s="134"/>
      <c r="O136" s="135"/>
      <c r="P136" s="199" t="s">
        <v>161</v>
      </c>
      <c r="Q136" s="197"/>
      <c r="R136" s="198"/>
      <c r="S136" s="199" t="s">
        <v>161</v>
      </c>
      <c r="T136" s="197"/>
      <c r="U136" s="197"/>
      <c r="V136" s="197"/>
      <c r="W136" s="198"/>
      <c r="X136" s="321">
        <v>0.29166666666666669</v>
      </c>
      <c r="Y136" s="299"/>
      <c r="Z136" s="299"/>
      <c r="AA136" s="299"/>
      <c r="AB136" s="120" t="s">
        <v>162</v>
      </c>
      <c r="AC136" s="316">
        <v>0.875</v>
      </c>
      <c r="AD136" s="317"/>
      <c r="AE136" s="317"/>
      <c r="AF136" s="318"/>
      <c r="AG136" s="321">
        <v>0.33333333333333331</v>
      </c>
      <c r="AH136" s="299"/>
      <c r="AI136" s="299"/>
      <c r="AJ136" s="299"/>
      <c r="AK136" s="120" t="s">
        <v>162</v>
      </c>
      <c r="AL136" s="316">
        <v>0.91666666666666663</v>
      </c>
      <c r="AM136" s="317"/>
      <c r="AN136" s="317"/>
      <c r="AO136" s="332"/>
      <c r="AP136" s="299">
        <v>0.45833333333333331</v>
      </c>
      <c r="AQ136" s="299"/>
      <c r="AR136" s="299"/>
      <c r="AS136" s="299"/>
      <c r="AT136" s="120" t="s">
        <v>162</v>
      </c>
      <c r="AU136" s="316">
        <v>0.79166666666666663</v>
      </c>
      <c r="AV136" s="317"/>
      <c r="AW136" s="317"/>
      <c r="AX136" s="318"/>
      <c r="BA136" s="43"/>
      <c r="BB136" s="28"/>
      <c r="BC136" s="29"/>
      <c r="BD136" s="28"/>
      <c r="BE136" s="29"/>
      <c r="BF136" s="28"/>
      <c r="BG136" s="29"/>
    </row>
    <row r="137" spans="1:59" s="9" customFormat="1" ht="13.9" customHeight="1">
      <c r="A137" s="294"/>
      <c r="B137" s="294"/>
      <c r="C137" s="294"/>
      <c r="D137" s="295"/>
      <c r="E137" s="139"/>
      <c r="F137" s="140"/>
      <c r="G137" s="140"/>
      <c r="H137" s="141"/>
      <c r="I137" s="136"/>
      <c r="J137" s="137"/>
      <c r="K137" s="137"/>
      <c r="L137" s="138"/>
      <c r="M137" s="136"/>
      <c r="N137" s="137"/>
      <c r="O137" s="138"/>
      <c r="P137" s="290"/>
      <c r="Q137" s="291"/>
      <c r="R137" s="292"/>
      <c r="S137" s="293"/>
      <c r="T137" s="294"/>
      <c r="U137" s="294"/>
      <c r="V137" s="294"/>
      <c r="W137" s="295"/>
      <c r="X137" s="258"/>
      <c r="Y137" s="242"/>
      <c r="Z137" s="243"/>
      <c r="AA137" s="243"/>
      <c r="AB137" s="77" t="s">
        <v>162</v>
      </c>
      <c r="AC137" s="242"/>
      <c r="AD137" s="242"/>
      <c r="AE137" s="243"/>
      <c r="AF137" s="243"/>
      <c r="AG137" s="258"/>
      <c r="AH137" s="242"/>
      <c r="AI137" s="243"/>
      <c r="AJ137" s="243"/>
      <c r="AK137" s="77" t="s">
        <v>162</v>
      </c>
      <c r="AL137" s="242"/>
      <c r="AM137" s="242"/>
      <c r="AN137" s="243"/>
      <c r="AO137" s="244"/>
      <c r="AP137" s="242"/>
      <c r="AQ137" s="242"/>
      <c r="AR137" s="243"/>
      <c r="AS137" s="243"/>
      <c r="AT137" s="77" t="s">
        <v>162</v>
      </c>
      <c r="AU137" s="242"/>
      <c r="AV137" s="242"/>
      <c r="AW137" s="243"/>
      <c r="AX137" s="243"/>
      <c r="BA137" s="43"/>
      <c r="BB137" s="30"/>
      <c r="BC137" s="29"/>
      <c r="BD137" s="28"/>
      <c r="BE137" s="29"/>
      <c r="BF137" s="28"/>
      <c r="BG137" s="29"/>
    </row>
    <row r="138" spans="1:59" s="9" customFormat="1" ht="13.9" customHeight="1">
      <c r="A138" s="294"/>
      <c r="B138" s="294"/>
      <c r="C138" s="294"/>
      <c r="D138" s="295"/>
      <c r="E138" s="139"/>
      <c r="F138" s="140"/>
      <c r="G138" s="140"/>
      <c r="H138" s="141"/>
      <c r="I138" s="136"/>
      <c r="J138" s="137"/>
      <c r="K138" s="137"/>
      <c r="L138" s="138"/>
      <c r="M138" s="136"/>
      <c r="N138" s="137"/>
      <c r="O138" s="138"/>
      <c r="P138" s="290"/>
      <c r="Q138" s="291"/>
      <c r="R138" s="292"/>
      <c r="S138" s="293"/>
      <c r="T138" s="294"/>
      <c r="U138" s="294"/>
      <c r="V138" s="294"/>
      <c r="W138" s="295"/>
      <c r="X138" s="260"/>
      <c r="Y138" s="261"/>
      <c r="Z138" s="240"/>
      <c r="AA138" s="240"/>
      <c r="AB138" s="78" t="s">
        <v>162</v>
      </c>
      <c r="AC138" s="261"/>
      <c r="AD138" s="261"/>
      <c r="AE138" s="240"/>
      <c r="AF138" s="240"/>
      <c r="AG138" s="260"/>
      <c r="AH138" s="261"/>
      <c r="AI138" s="240"/>
      <c r="AJ138" s="240"/>
      <c r="AK138" s="78" t="s">
        <v>162</v>
      </c>
      <c r="AL138" s="261"/>
      <c r="AM138" s="261"/>
      <c r="AN138" s="240"/>
      <c r="AO138" s="241"/>
      <c r="AP138" s="261"/>
      <c r="AQ138" s="261"/>
      <c r="AR138" s="240"/>
      <c r="AS138" s="240"/>
      <c r="AT138" s="78" t="s">
        <v>162</v>
      </c>
      <c r="AU138" s="261"/>
      <c r="AV138" s="261"/>
      <c r="AW138" s="240"/>
      <c r="AX138" s="240"/>
      <c r="BA138" s="105"/>
      <c r="BB138" s="30"/>
      <c r="BC138" s="29"/>
      <c r="BD138" s="28"/>
      <c r="BE138" s="29"/>
      <c r="BF138" s="28"/>
      <c r="BG138" s="29"/>
    </row>
    <row r="139" spans="1:59" s="2" customFormat="1" ht="13.9" customHeight="1">
      <c r="A139" s="294"/>
      <c r="B139" s="294"/>
      <c r="C139" s="294"/>
      <c r="D139" s="295"/>
      <c r="E139" s="139"/>
      <c r="F139" s="140"/>
      <c r="G139" s="140"/>
      <c r="H139" s="141"/>
      <c r="I139" s="136"/>
      <c r="J139" s="137"/>
      <c r="K139" s="137"/>
      <c r="L139" s="138"/>
      <c r="M139" s="136"/>
      <c r="N139" s="137"/>
      <c r="O139" s="138"/>
      <c r="P139" s="290"/>
      <c r="Q139" s="291"/>
      <c r="R139" s="292"/>
      <c r="S139" s="293"/>
      <c r="T139" s="294"/>
      <c r="U139" s="294"/>
      <c r="V139" s="294"/>
      <c r="W139" s="295"/>
      <c r="X139" s="260"/>
      <c r="Y139" s="261"/>
      <c r="Z139" s="240"/>
      <c r="AA139" s="240"/>
      <c r="AB139" s="78" t="s">
        <v>162</v>
      </c>
      <c r="AC139" s="261"/>
      <c r="AD139" s="261"/>
      <c r="AE139" s="240"/>
      <c r="AF139" s="240"/>
      <c r="AG139" s="260"/>
      <c r="AH139" s="261"/>
      <c r="AI139" s="240"/>
      <c r="AJ139" s="240"/>
      <c r="AK139" s="78" t="s">
        <v>162</v>
      </c>
      <c r="AL139" s="261"/>
      <c r="AM139" s="261"/>
      <c r="AN139" s="240"/>
      <c r="AO139" s="241"/>
      <c r="AP139" s="261"/>
      <c r="AQ139" s="261"/>
      <c r="AR139" s="240"/>
      <c r="AS139" s="240"/>
      <c r="AT139" s="78" t="s">
        <v>162</v>
      </c>
      <c r="AU139" s="261"/>
      <c r="AV139" s="261"/>
      <c r="AW139" s="240"/>
      <c r="AX139" s="240"/>
      <c r="BA139" s="43"/>
      <c r="BB139" s="28"/>
      <c r="BC139" s="29"/>
      <c r="BD139" s="28"/>
      <c r="BE139" s="29"/>
      <c r="BF139" s="28"/>
      <c r="BG139" s="29"/>
    </row>
    <row r="140" spans="1:59" s="2" customFormat="1" ht="13.9" customHeight="1">
      <c r="A140" s="294"/>
      <c r="B140" s="294"/>
      <c r="C140" s="294"/>
      <c r="D140" s="295"/>
      <c r="E140" s="139"/>
      <c r="F140" s="140"/>
      <c r="G140" s="140"/>
      <c r="H140" s="141"/>
      <c r="I140" s="136"/>
      <c r="J140" s="137"/>
      <c r="K140" s="137"/>
      <c r="L140" s="138"/>
      <c r="M140" s="136"/>
      <c r="N140" s="137"/>
      <c r="O140" s="138"/>
      <c r="P140" s="290"/>
      <c r="Q140" s="291"/>
      <c r="R140" s="292"/>
      <c r="S140" s="293"/>
      <c r="T140" s="294"/>
      <c r="U140" s="294"/>
      <c r="V140" s="294"/>
      <c r="W140" s="295"/>
      <c r="X140" s="260"/>
      <c r="Y140" s="261"/>
      <c r="Z140" s="240"/>
      <c r="AA140" s="240"/>
      <c r="AB140" s="78" t="s">
        <v>162</v>
      </c>
      <c r="AC140" s="261"/>
      <c r="AD140" s="261"/>
      <c r="AE140" s="240"/>
      <c r="AF140" s="240"/>
      <c r="AG140" s="260"/>
      <c r="AH140" s="261"/>
      <c r="AI140" s="240"/>
      <c r="AJ140" s="240"/>
      <c r="AK140" s="78" t="s">
        <v>162</v>
      </c>
      <c r="AL140" s="261"/>
      <c r="AM140" s="261"/>
      <c r="AN140" s="240"/>
      <c r="AO140" s="241"/>
      <c r="AP140" s="261"/>
      <c r="AQ140" s="261"/>
      <c r="AR140" s="240"/>
      <c r="AS140" s="240"/>
      <c r="AT140" s="78" t="s">
        <v>162</v>
      </c>
      <c r="AU140" s="261"/>
      <c r="AV140" s="261"/>
      <c r="AW140" s="240"/>
      <c r="AX140" s="240"/>
      <c r="BA140" s="43"/>
      <c r="BB140" s="28"/>
      <c r="BC140" s="65" t="str">
        <f>IF(OR(S170=Lookups!$E$124,S171=Lookups!$E$124,S172=Lookups!$E$124,S173=Lookups!$E$124),"Describe 'Other' Cooling System Source:","")</f>
        <v/>
      </c>
      <c r="BD140" s="65" t="str">
        <f>IF(OR(AK170=Lookups!$H$125,AK171=Lookups!$H$125,AK172=Lookups!$H$125,AK173=Lookups!$H$125),"Describe 'Other' Heating System Source:","")</f>
        <v/>
      </c>
      <c r="BE140" s="29"/>
      <c r="BF140" s="28"/>
      <c r="BG140" s="29"/>
    </row>
    <row r="141" spans="1:59" s="2" customFormat="1" ht="13.9" customHeight="1">
      <c r="A141" s="294"/>
      <c r="B141" s="294"/>
      <c r="C141" s="294"/>
      <c r="D141" s="295"/>
      <c r="E141" s="139"/>
      <c r="F141" s="140"/>
      <c r="G141" s="140"/>
      <c r="H141" s="141"/>
      <c r="I141" s="136"/>
      <c r="J141" s="137"/>
      <c r="K141" s="137"/>
      <c r="L141" s="138"/>
      <c r="M141" s="136"/>
      <c r="N141" s="137"/>
      <c r="O141" s="138"/>
      <c r="P141" s="290"/>
      <c r="Q141" s="291"/>
      <c r="R141" s="292"/>
      <c r="S141" s="293"/>
      <c r="T141" s="294"/>
      <c r="U141" s="294"/>
      <c r="V141" s="294"/>
      <c r="W141" s="295"/>
      <c r="X141" s="260"/>
      <c r="Y141" s="261"/>
      <c r="Z141" s="240"/>
      <c r="AA141" s="240"/>
      <c r="AB141" s="78" t="s">
        <v>162</v>
      </c>
      <c r="AC141" s="261"/>
      <c r="AD141" s="261"/>
      <c r="AE141" s="240"/>
      <c r="AF141" s="240"/>
      <c r="AG141" s="260"/>
      <c r="AH141" s="261"/>
      <c r="AI141" s="240"/>
      <c r="AJ141" s="240"/>
      <c r="AK141" s="78" t="s">
        <v>162</v>
      </c>
      <c r="AL141" s="261"/>
      <c r="AM141" s="261"/>
      <c r="AN141" s="240"/>
      <c r="AO141" s="241"/>
      <c r="AP141" s="261"/>
      <c r="AQ141" s="261"/>
      <c r="AR141" s="240"/>
      <c r="AS141" s="240"/>
      <c r="AT141" s="78" t="s">
        <v>162</v>
      </c>
      <c r="AU141" s="261"/>
      <c r="AV141" s="261"/>
      <c r="AW141" s="240"/>
      <c r="AX141" s="240"/>
      <c r="BA141" s="43"/>
      <c r="BC141" s="29"/>
      <c r="BD141" s="29"/>
    </row>
    <row r="142" spans="1:59" s="2" customFormat="1" ht="13.9" customHeight="1">
      <c r="A142" s="294"/>
      <c r="B142" s="294"/>
      <c r="C142" s="294"/>
      <c r="D142" s="295"/>
      <c r="E142" s="139"/>
      <c r="F142" s="140"/>
      <c r="G142" s="140"/>
      <c r="H142" s="141"/>
      <c r="I142" s="136"/>
      <c r="J142" s="137"/>
      <c r="K142" s="137"/>
      <c r="L142" s="138"/>
      <c r="M142" s="136"/>
      <c r="N142" s="137"/>
      <c r="O142" s="138"/>
      <c r="P142" s="290"/>
      <c r="Q142" s="291"/>
      <c r="R142" s="292"/>
      <c r="S142" s="293"/>
      <c r="T142" s="294"/>
      <c r="U142" s="294"/>
      <c r="V142" s="294"/>
      <c r="W142" s="295"/>
      <c r="X142" s="260"/>
      <c r="Y142" s="261"/>
      <c r="Z142" s="240"/>
      <c r="AA142" s="240"/>
      <c r="AB142" s="78" t="s">
        <v>162</v>
      </c>
      <c r="AC142" s="261"/>
      <c r="AD142" s="261"/>
      <c r="AE142" s="240"/>
      <c r="AF142" s="240"/>
      <c r="AG142" s="260"/>
      <c r="AH142" s="261"/>
      <c r="AI142" s="240"/>
      <c r="AJ142" s="240"/>
      <c r="AK142" s="78" t="s">
        <v>162</v>
      </c>
      <c r="AL142" s="261"/>
      <c r="AM142" s="261"/>
      <c r="AN142" s="240"/>
      <c r="AO142" s="241"/>
      <c r="AP142" s="261"/>
      <c r="AQ142" s="261"/>
      <c r="AR142" s="240"/>
      <c r="AS142" s="240"/>
      <c r="AT142" s="78" t="s">
        <v>162</v>
      </c>
      <c r="AU142" s="261"/>
      <c r="AV142" s="261"/>
      <c r="AW142" s="240"/>
      <c r="AX142" s="240"/>
      <c r="BA142" s="43"/>
      <c r="BC142" s="29"/>
      <c r="BD142" s="29"/>
      <c r="BF142" s="28"/>
    </row>
    <row r="143" spans="1:59" s="2" customFormat="1" ht="13.9" customHeight="1">
      <c r="A143" s="294"/>
      <c r="B143" s="294"/>
      <c r="C143" s="294"/>
      <c r="D143" s="295"/>
      <c r="E143" s="139"/>
      <c r="F143" s="140"/>
      <c r="G143" s="140"/>
      <c r="H143" s="141"/>
      <c r="I143" s="136"/>
      <c r="J143" s="137"/>
      <c r="K143" s="137"/>
      <c r="L143" s="138"/>
      <c r="M143" s="136"/>
      <c r="N143" s="137"/>
      <c r="O143" s="138"/>
      <c r="P143" s="290"/>
      <c r="Q143" s="291"/>
      <c r="R143" s="292"/>
      <c r="S143" s="293"/>
      <c r="T143" s="294"/>
      <c r="U143" s="294"/>
      <c r="V143" s="294"/>
      <c r="W143" s="295"/>
      <c r="X143" s="260"/>
      <c r="Y143" s="261"/>
      <c r="Z143" s="240"/>
      <c r="AA143" s="240"/>
      <c r="AB143" s="78" t="s">
        <v>162</v>
      </c>
      <c r="AC143" s="261"/>
      <c r="AD143" s="261"/>
      <c r="AE143" s="240"/>
      <c r="AF143" s="240"/>
      <c r="AG143" s="260"/>
      <c r="AH143" s="261"/>
      <c r="AI143" s="240"/>
      <c r="AJ143" s="240"/>
      <c r="AK143" s="78" t="s">
        <v>162</v>
      </c>
      <c r="AL143" s="261"/>
      <c r="AM143" s="261"/>
      <c r="AN143" s="240"/>
      <c r="AO143" s="241"/>
      <c r="AP143" s="261"/>
      <c r="AQ143" s="261"/>
      <c r="AR143" s="240"/>
      <c r="AS143" s="240"/>
      <c r="AT143" s="78" t="s">
        <v>162</v>
      </c>
      <c r="AU143" s="261"/>
      <c r="AV143" s="261"/>
      <c r="AW143" s="240"/>
      <c r="AX143" s="240"/>
      <c r="BA143" s="43"/>
      <c r="BC143" s="29"/>
      <c r="BD143" s="29"/>
      <c r="BF143" s="28"/>
    </row>
    <row r="144" spans="1:59" s="2" customFormat="1" ht="13.9" customHeight="1">
      <c r="A144" s="294"/>
      <c r="B144" s="294"/>
      <c r="C144" s="294"/>
      <c r="D144" s="295"/>
      <c r="E144" s="139"/>
      <c r="F144" s="140"/>
      <c r="G144" s="140"/>
      <c r="H144" s="141"/>
      <c r="I144" s="136"/>
      <c r="J144" s="137"/>
      <c r="K144" s="137"/>
      <c r="L144" s="138"/>
      <c r="M144" s="136"/>
      <c r="N144" s="137"/>
      <c r="O144" s="138"/>
      <c r="P144" s="290"/>
      <c r="Q144" s="291"/>
      <c r="R144" s="292"/>
      <c r="S144" s="293"/>
      <c r="T144" s="294"/>
      <c r="U144" s="294"/>
      <c r="V144" s="294"/>
      <c r="W144" s="295"/>
      <c r="X144" s="260"/>
      <c r="Y144" s="261"/>
      <c r="Z144" s="240"/>
      <c r="AA144" s="240"/>
      <c r="AB144" s="78" t="s">
        <v>162</v>
      </c>
      <c r="AC144" s="261"/>
      <c r="AD144" s="261"/>
      <c r="AE144" s="240"/>
      <c r="AF144" s="240"/>
      <c r="AG144" s="260"/>
      <c r="AH144" s="261"/>
      <c r="AI144" s="240"/>
      <c r="AJ144" s="240"/>
      <c r="AK144" s="78" t="s">
        <v>162</v>
      </c>
      <c r="AL144" s="261"/>
      <c r="AM144" s="261"/>
      <c r="AN144" s="240"/>
      <c r="AO144" s="241"/>
      <c r="AP144" s="261"/>
      <c r="AQ144" s="261"/>
      <c r="AR144" s="240"/>
      <c r="AS144" s="240"/>
      <c r="AT144" s="78" t="s">
        <v>162</v>
      </c>
      <c r="AU144" s="261"/>
      <c r="AV144" s="261"/>
      <c r="AW144" s="240"/>
      <c r="AX144" s="240"/>
      <c r="BA144" s="43"/>
      <c r="BC144" s="29"/>
      <c r="BD144" s="29"/>
      <c r="BF144" s="28"/>
    </row>
    <row r="145" spans="1:59" s="2" customFormat="1" ht="13.9" customHeight="1">
      <c r="A145" s="294"/>
      <c r="B145" s="294"/>
      <c r="C145" s="294"/>
      <c r="D145" s="295"/>
      <c r="E145" s="139"/>
      <c r="F145" s="140"/>
      <c r="G145" s="140"/>
      <c r="H145" s="141"/>
      <c r="I145" s="136"/>
      <c r="J145" s="137"/>
      <c r="K145" s="137"/>
      <c r="L145" s="138"/>
      <c r="M145" s="136"/>
      <c r="N145" s="137"/>
      <c r="O145" s="138"/>
      <c r="P145" s="290"/>
      <c r="Q145" s="291"/>
      <c r="R145" s="292"/>
      <c r="S145" s="293"/>
      <c r="T145" s="294"/>
      <c r="U145" s="294"/>
      <c r="V145" s="294"/>
      <c r="W145" s="295"/>
      <c r="X145" s="260"/>
      <c r="Y145" s="261"/>
      <c r="Z145" s="240"/>
      <c r="AA145" s="240"/>
      <c r="AB145" s="78" t="s">
        <v>162</v>
      </c>
      <c r="AC145" s="261"/>
      <c r="AD145" s="261"/>
      <c r="AE145" s="240"/>
      <c r="AF145" s="240"/>
      <c r="AG145" s="260"/>
      <c r="AH145" s="261"/>
      <c r="AI145" s="240"/>
      <c r="AJ145" s="240"/>
      <c r="AK145" s="78" t="s">
        <v>162</v>
      </c>
      <c r="AL145" s="261"/>
      <c r="AM145" s="261"/>
      <c r="AN145" s="240"/>
      <c r="AO145" s="241"/>
      <c r="AP145" s="261"/>
      <c r="AQ145" s="261"/>
      <c r="AR145" s="240"/>
      <c r="AS145" s="240"/>
      <c r="AT145" s="78" t="s">
        <v>162</v>
      </c>
      <c r="AU145" s="261"/>
      <c r="AV145" s="261"/>
      <c r="AW145" s="240"/>
      <c r="AX145" s="240"/>
      <c r="BA145" s="43"/>
      <c r="BB145" s="28"/>
      <c r="BC145" s="29"/>
      <c r="BD145" s="28"/>
      <c r="BE145" s="29"/>
      <c r="BF145" s="28"/>
      <c r="BG145" s="29"/>
    </row>
    <row r="146" spans="1:59" s="2" customFormat="1" ht="13.9" customHeight="1">
      <c r="A146" s="330"/>
      <c r="B146" s="330"/>
      <c r="C146" s="330"/>
      <c r="D146" s="331"/>
      <c r="E146" s="139"/>
      <c r="F146" s="140"/>
      <c r="G146" s="140"/>
      <c r="H146" s="141"/>
      <c r="I146" s="136"/>
      <c r="J146" s="137"/>
      <c r="K146" s="137"/>
      <c r="L146" s="138"/>
      <c r="M146" s="136"/>
      <c r="N146" s="137"/>
      <c r="O146" s="138"/>
      <c r="P146" s="290"/>
      <c r="Q146" s="291"/>
      <c r="R146" s="292"/>
      <c r="S146" s="293"/>
      <c r="T146" s="294"/>
      <c r="U146" s="294"/>
      <c r="V146" s="294"/>
      <c r="W146" s="295"/>
      <c r="X146" s="260"/>
      <c r="Y146" s="261"/>
      <c r="Z146" s="240"/>
      <c r="AA146" s="240"/>
      <c r="AB146" s="79" t="s">
        <v>162</v>
      </c>
      <c r="AC146" s="261"/>
      <c r="AD146" s="261"/>
      <c r="AE146" s="240"/>
      <c r="AF146" s="240"/>
      <c r="AG146" s="260"/>
      <c r="AH146" s="261"/>
      <c r="AI146" s="240"/>
      <c r="AJ146" s="240"/>
      <c r="AK146" s="79" t="s">
        <v>162</v>
      </c>
      <c r="AL146" s="261"/>
      <c r="AM146" s="261"/>
      <c r="AN146" s="240"/>
      <c r="AO146" s="241"/>
      <c r="AP146" s="261"/>
      <c r="AQ146" s="261"/>
      <c r="AR146" s="240"/>
      <c r="AS146" s="240"/>
      <c r="AT146" s="79" t="s">
        <v>162</v>
      </c>
      <c r="AU146" s="261"/>
      <c r="AV146" s="261"/>
      <c r="AW146" s="240"/>
      <c r="AX146" s="240"/>
      <c r="BA146" s="43"/>
      <c r="BB146" s="30"/>
      <c r="BC146" s="29"/>
      <c r="BD146" s="28"/>
      <c r="BE146" s="29"/>
      <c r="BF146" s="28"/>
      <c r="BG146" s="29"/>
    </row>
    <row r="147" spans="1:59" s="2" customFormat="1" ht="14.1" customHeight="1">
      <c r="A147" s="328" t="s">
        <v>163</v>
      </c>
      <c r="B147" s="328"/>
      <c r="C147" s="329" t="s">
        <v>164</v>
      </c>
      <c r="D147" s="329"/>
      <c r="E147" s="329"/>
      <c r="F147" s="329"/>
      <c r="G147" s="329"/>
      <c r="H147" s="329"/>
      <c r="I147" s="329"/>
      <c r="J147" s="329"/>
      <c r="K147" s="329"/>
      <c r="L147" s="329"/>
      <c r="M147" s="329"/>
      <c r="N147" s="329"/>
      <c r="O147" s="329"/>
      <c r="P147" s="329"/>
      <c r="Q147" s="329"/>
      <c r="R147" s="329"/>
      <c r="S147" s="329"/>
      <c r="T147" s="329"/>
      <c r="U147" s="329"/>
      <c r="V147" s="329"/>
      <c r="W147" s="329"/>
      <c r="X147" s="329"/>
      <c r="Y147" s="329"/>
      <c r="Z147" s="329"/>
      <c r="AA147" s="329"/>
      <c r="AB147" s="329"/>
      <c r="AC147" s="329"/>
      <c r="AD147" s="329"/>
      <c r="AE147" s="329"/>
      <c r="AF147" s="329"/>
      <c r="AG147" s="329"/>
      <c r="AH147" s="329"/>
      <c r="AI147" s="329"/>
      <c r="AJ147" s="329"/>
      <c r="AK147" s="329"/>
      <c r="AL147" s="329"/>
      <c r="AM147" s="329"/>
      <c r="AN147" s="329"/>
      <c r="AO147" s="329"/>
      <c r="AP147" s="329"/>
      <c r="AQ147" s="329"/>
      <c r="AR147" s="329"/>
      <c r="AS147" s="329"/>
      <c r="AT147" s="329"/>
      <c r="AU147" s="304" t="s">
        <v>165</v>
      </c>
      <c r="AV147" s="304"/>
      <c r="AW147" s="304"/>
      <c r="AX147" s="304"/>
      <c r="BA147" s="105" t="str">
        <f>IF(ISNA(VLOOKUP("HVAC-F1", 'Rebate Codes (Recommended)'!$H$10:$H$29,1,FALSE)),"","&lt;---- Complete this supplemental data sheet table!")</f>
        <v/>
      </c>
      <c r="BB147" s="28"/>
      <c r="BC147" s="29"/>
      <c r="BD147" s="28"/>
      <c r="BE147" s="29"/>
      <c r="BF147" s="28"/>
      <c r="BG147" s="29"/>
    </row>
    <row r="148" spans="1:59" s="2" customFormat="1" ht="12.75" customHeight="1">
      <c r="A148" s="144" t="s">
        <v>61</v>
      </c>
      <c r="B148" s="144"/>
      <c r="C148" s="144"/>
      <c r="D148" s="144"/>
      <c r="E148" s="144" t="s">
        <v>166</v>
      </c>
      <c r="F148" s="144"/>
      <c r="G148" s="144"/>
      <c r="H148" s="144"/>
      <c r="I148" s="144" t="s">
        <v>167</v>
      </c>
      <c r="J148" s="144"/>
      <c r="K148" s="144"/>
      <c r="L148" s="144"/>
      <c r="M148" s="144" t="s">
        <v>168</v>
      </c>
      <c r="N148" s="144"/>
      <c r="O148" s="144"/>
      <c r="P148" s="144"/>
      <c r="Q148" s="144"/>
      <c r="R148" s="144"/>
      <c r="S148" s="144" t="s">
        <v>169</v>
      </c>
      <c r="T148" s="144"/>
      <c r="U148" s="144"/>
      <c r="V148" s="144"/>
      <c r="W148" s="144" t="s">
        <v>170</v>
      </c>
      <c r="X148" s="144"/>
      <c r="Y148" s="144"/>
      <c r="Z148" s="144"/>
      <c r="AA148" s="144"/>
      <c r="AB148" s="144" t="s">
        <v>171</v>
      </c>
      <c r="AC148" s="144"/>
      <c r="AD148" s="144"/>
      <c r="AE148" s="144"/>
      <c r="AF148" s="144"/>
      <c r="AG148" s="144"/>
      <c r="AH148" s="144"/>
      <c r="AI148" s="144" t="s">
        <v>172</v>
      </c>
      <c r="AJ148" s="144"/>
      <c r="AK148" s="144"/>
      <c r="AL148" s="144"/>
      <c r="AM148" s="144"/>
      <c r="AN148" s="144"/>
      <c r="AO148" s="144"/>
      <c r="AP148" s="142" t="s">
        <v>173</v>
      </c>
      <c r="AQ148" s="142"/>
      <c r="AR148" s="142"/>
      <c r="AS148" s="142"/>
      <c r="AT148" s="142"/>
      <c r="AU148" s="142"/>
      <c r="AV148" s="142"/>
      <c r="AW148" s="142"/>
      <c r="AX148" s="142"/>
      <c r="BA148" s="43"/>
      <c r="BB148" s="28"/>
      <c r="BC148" s="29"/>
      <c r="BD148" s="28"/>
      <c r="BE148" s="29"/>
      <c r="BF148" s="28"/>
      <c r="BG148" s="29"/>
    </row>
    <row r="149" spans="1:59" s="2" customFormat="1" ht="13.9">
      <c r="A149" s="145"/>
      <c r="B149" s="145"/>
      <c r="C149" s="145"/>
      <c r="D149" s="145"/>
      <c r="E149" s="145"/>
      <c r="F149" s="145"/>
      <c r="G149" s="145"/>
      <c r="H149" s="145"/>
      <c r="I149" s="145"/>
      <c r="J149" s="145"/>
      <c r="K149" s="145"/>
      <c r="L149" s="145"/>
      <c r="M149" s="145"/>
      <c r="N149" s="145"/>
      <c r="O149" s="145"/>
      <c r="P149" s="145"/>
      <c r="Q149" s="145"/>
      <c r="R149" s="145"/>
      <c r="S149" s="145"/>
      <c r="T149" s="145"/>
      <c r="U149" s="145"/>
      <c r="V149" s="145"/>
      <c r="W149" s="145"/>
      <c r="X149" s="145"/>
      <c r="Y149" s="145"/>
      <c r="Z149" s="145"/>
      <c r="AA149" s="145"/>
      <c r="AB149" s="145"/>
      <c r="AC149" s="145"/>
      <c r="AD149" s="145"/>
      <c r="AE149" s="145"/>
      <c r="AF149" s="145"/>
      <c r="AG149" s="145"/>
      <c r="AH149" s="145"/>
      <c r="AI149" s="145"/>
      <c r="AJ149" s="145"/>
      <c r="AK149" s="145"/>
      <c r="AL149" s="145"/>
      <c r="AM149" s="145"/>
      <c r="AN149" s="145"/>
      <c r="AO149" s="145"/>
      <c r="AP149" s="143"/>
      <c r="AQ149" s="143"/>
      <c r="AR149" s="143"/>
      <c r="AS149" s="143"/>
      <c r="AT149" s="143"/>
      <c r="AU149" s="143"/>
      <c r="AV149" s="143"/>
      <c r="AW149" s="143"/>
      <c r="AX149" s="143"/>
      <c r="BA149" s="43"/>
      <c r="BD149" s="28"/>
      <c r="BE149" s="29"/>
      <c r="BF149" s="28"/>
      <c r="BG149" s="29"/>
    </row>
    <row r="150" spans="1:59" s="2" customFormat="1" ht="13.9">
      <c r="A150" s="145"/>
      <c r="B150" s="145"/>
      <c r="C150" s="145"/>
      <c r="D150" s="145"/>
      <c r="E150" s="145"/>
      <c r="F150" s="145"/>
      <c r="G150" s="145"/>
      <c r="H150" s="145"/>
      <c r="I150" s="145"/>
      <c r="J150" s="145"/>
      <c r="K150" s="145"/>
      <c r="L150" s="145"/>
      <c r="M150" s="145"/>
      <c r="N150" s="145"/>
      <c r="O150" s="145"/>
      <c r="P150" s="145"/>
      <c r="Q150" s="145"/>
      <c r="R150" s="145"/>
      <c r="S150" s="145"/>
      <c r="T150" s="145"/>
      <c r="U150" s="145"/>
      <c r="V150" s="145"/>
      <c r="W150" s="145"/>
      <c r="X150" s="145"/>
      <c r="Y150" s="145"/>
      <c r="Z150" s="145"/>
      <c r="AA150" s="145"/>
      <c r="AB150" s="145"/>
      <c r="AC150" s="145"/>
      <c r="AD150" s="145"/>
      <c r="AE150" s="145"/>
      <c r="AF150" s="145"/>
      <c r="AG150" s="145"/>
      <c r="AH150" s="145"/>
      <c r="AI150" s="145"/>
      <c r="AJ150" s="145"/>
      <c r="AK150" s="145"/>
      <c r="AL150" s="145"/>
      <c r="AM150" s="145"/>
      <c r="AN150" s="145"/>
      <c r="AO150" s="145"/>
      <c r="AP150" s="143"/>
      <c r="AQ150" s="143"/>
      <c r="AR150" s="143"/>
      <c r="AS150" s="143"/>
      <c r="AT150" s="143"/>
      <c r="AU150" s="143"/>
      <c r="AV150" s="143"/>
      <c r="AW150" s="143"/>
      <c r="AX150" s="143"/>
      <c r="BA150" s="43"/>
      <c r="BD150" s="28"/>
      <c r="BE150" s="29"/>
      <c r="BF150" s="28"/>
      <c r="BG150" s="29"/>
    </row>
    <row r="151" spans="1:59" s="2" customFormat="1" ht="13.9">
      <c r="A151" s="145"/>
      <c r="B151" s="145"/>
      <c r="C151" s="145"/>
      <c r="D151" s="145"/>
      <c r="E151" s="145"/>
      <c r="F151" s="145"/>
      <c r="G151" s="145"/>
      <c r="H151" s="145"/>
      <c r="I151" s="145"/>
      <c r="J151" s="145"/>
      <c r="K151" s="145"/>
      <c r="L151" s="145"/>
      <c r="M151" s="145"/>
      <c r="N151" s="145"/>
      <c r="O151" s="145"/>
      <c r="P151" s="145"/>
      <c r="Q151" s="145"/>
      <c r="R151" s="145"/>
      <c r="S151" s="145"/>
      <c r="T151" s="145"/>
      <c r="U151" s="145"/>
      <c r="V151" s="145"/>
      <c r="W151" s="145"/>
      <c r="X151" s="145"/>
      <c r="Y151" s="145"/>
      <c r="Z151" s="145"/>
      <c r="AA151" s="145"/>
      <c r="AB151" s="145"/>
      <c r="AC151" s="145"/>
      <c r="AD151" s="145"/>
      <c r="AE151" s="145"/>
      <c r="AF151" s="145"/>
      <c r="AG151" s="145"/>
      <c r="AH151" s="145"/>
      <c r="AI151" s="145"/>
      <c r="AJ151" s="145"/>
      <c r="AK151" s="145"/>
      <c r="AL151" s="145"/>
      <c r="AM151" s="145"/>
      <c r="AN151" s="145"/>
      <c r="AO151" s="145"/>
      <c r="AP151" s="143"/>
      <c r="AQ151" s="143"/>
      <c r="AR151" s="143"/>
      <c r="AS151" s="143"/>
      <c r="AT151" s="143"/>
      <c r="AU151" s="143"/>
      <c r="AV151" s="143"/>
      <c r="AW151" s="143"/>
      <c r="AX151" s="143"/>
      <c r="BA151" s="43"/>
      <c r="BD151" s="28"/>
      <c r="BE151" s="29"/>
      <c r="BF151" s="28"/>
      <c r="BG151" s="29"/>
    </row>
    <row r="152" spans="1:59" s="2" customFormat="1" ht="27.6" customHeight="1">
      <c r="A152" s="197" t="s">
        <v>174</v>
      </c>
      <c r="B152" s="197"/>
      <c r="C152" s="197"/>
      <c r="D152" s="198"/>
      <c r="E152" s="235" t="s">
        <v>161</v>
      </c>
      <c r="F152" s="235"/>
      <c r="G152" s="235"/>
      <c r="H152" s="235"/>
      <c r="I152" s="336">
        <v>0.83</v>
      </c>
      <c r="J152" s="336"/>
      <c r="K152" s="336"/>
      <c r="L152" s="336"/>
      <c r="M152" s="346" t="s">
        <v>175</v>
      </c>
      <c r="N152" s="346"/>
      <c r="O152" s="346"/>
      <c r="P152" s="346"/>
      <c r="Q152" s="346"/>
      <c r="R152" s="346"/>
      <c r="S152" s="345">
        <v>12</v>
      </c>
      <c r="T152" s="345"/>
      <c r="U152" s="345"/>
      <c r="V152" s="345"/>
      <c r="W152" s="233">
        <v>60</v>
      </c>
      <c r="X152" s="233"/>
      <c r="Y152" s="233"/>
      <c r="Z152" s="233"/>
      <c r="AA152" s="233"/>
      <c r="AB152" s="233">
        <v>5000</v>
      </c>
      <c r="AC152" s="233"/>
      <c r="AD152" s="233"/>
      <c r="AE152" s="233"/>
      <c r="AF152" s="233"/>
      <c r="AG152" s="233"/>
      <c r="AH152" s="233"/>
      <c r="AI152" s="233">
        <v>3000</v>
      </c>
      <c r="AJ152" s="233"/>
      <c r="AK152" s="233"/>
      <c r="AL152" s="233"/>
      <c r="AM152" s="233"/>
      <c r="AN152" s="233"/>
      <c r="AO152" s="233"/>
      <c r="AP152" s="233">
        <f>AB152-AI152</f>
        <v>2000</v>
      </c>
      <c r="AQ152" s="233"/>
      <c r="AR152" s="233"/>
      <c r="AS152" s="233"/>
      <c r="AT152" s="233"/>
      <c r="AU152" s="233"/>
      <c r="AV152" s="233"/>
      <c r="AW152" s="233"/>
      <c r="AX152" s="297"/>
      <c r="BA152" s="43"/>
      <c r="BD152" s="28"/>
      <c r="BE152" s="29"/>
      <c r="BF152" s="28"/>
      <c r="BG152" s="29"/>
    </row>
    <row r="153" spans="1:59" s="2" customFormat="1" ht="13.9">
      <c r="A153" s="223"/>
      <c r="B153" s="223"/>
      <c r="C153" s="223"/>
      <c r="D153" s="224"/>
      <c r="E153" s="246"/>
      <c r="F153" s="246"/>
      <c r="G153" s="246"/>
      <c r="H153" s="246"/>
      <c r="I153" s="247"/>
      <c r="J153" s="247"/>
      <c r="K153" s="247"/>
      <c r="L153" s="247"/>
      <c r="M153" s="246"/>
      <c r="N153" s="246"/>
      <c r="O153" s="246"/>
      <c r="P153" s="246"/>
      <c r="Q153" s="246"/>
      <c r="R153" s="246"/>
      <c r="S153" s="222"/>
      <c r="T153" s="222"/>
      <c r="U153" s="222"/>
      <c r="V153" s="222"/>
      <c r="W153" s="232"/>
      <c r="X153" s="232"/>
      <c r="Y153" s="232"/>
      <c r="Z153" s="232"/>
      <c r="AA153" s="232"/>
      <c r="AB153" s="232"/>
      <c r="AC153" s="232"/>
      <c r="AD153" s="232"/>
      <c r="AE153" s="232"/>
      <c r="AF153" s="232"/>
      <c r="AG153" s="232"/>
      <c r="AH153" s="232"/>
      <c r="AI153" s="232"/>
      <c r="AJ153" s="232"/>
      <c r="AK153" s="232"/>
      <c r="AL153" s="232"/>
      <c r="AM153" s="232"/>
      <c r="AN153" s="232"/>
      <c r="AO153" s="232"/>
      <c r="AP153" s="232" t="str">
        <f>IF(OR(AB153="",AI153=""),"",AB153-AI153)</f>
        <v/>
      </c>
      <c r="AQ153" s="232"/>
      <c r="AR153" s="232"/>
      <c r="AS153" s="232"/>
      <c r="AT153" s="232"/>
      <c r="AU153" s="232"/>
      <c r="AV153" s="232"/>
      <c r="AW153" s="232"/>
      <c r="AX153" s="298"/>
      <c r="BA153" s="43"/>
      <c r="BB153" s="64" t="str">
        <f>IF(M153=Lookups!$D$99,"&lt;---- Describe 'Other' Area Served Type!","")</f>
        <v/>
      </c>
      <c r="BD153" s="28"/>
      <c r="BE153" s="29"/>
      <c r="BF153" s="28"/>
      <c r="BG153" s="29"/>
    </row>
    <row r="154" spans="1:59" s="2" customFormat="1" ht="13.9">
      <c r="A154" s="223"/>
      <c r="B154" s="223"/>
      <c r="C154" s="223"/>
      <c r="D154" s="224"/>
      <c r="E154" s="246"/>
      <c r="F154" s="246"/>
      <c r="G154" s="246"/>
      <c r="H154" s="246"/>
      <c r="I154" s="247"/>
      <c r="J154" s="247"/>
      <c r="K154" s="247"/>
      <c r="L154" s="247"/>
      <c r="M154" s="246"/>
      <c r="N154" s="246"/>
      <c r="O154" s="246"/>
      <c r="P154" s="246"/>
      <c r="Q154" s="246"/>
      <c r="R154" s="246"/>
      <c r="S154" s="222"/>
      <c r="T154" s="222"/>
      <c r="U154" s="222"/>
      <c r="V154" s="222"/>
      <c r="W154" s="232"/>
      <c r="X154" s="232"/>
      <c r="Y154" s="232"/>
      <c r="Z154" s="232"/>
      <c r="AA154" s="232"/>
      <c r="AB154" s="232"/>
      <c r="AC154" s="232"/>
      <c r="AD154" s="232"/>
      <c r="AE154" s="232"/>
      <c r="AF154" s="232"/>
      <c r="AG154" s="232"/>
      <c r="AH154" s="232"/>
      <c r="AI154" s="232"/>
      <c r="AJ154" s="232"/>
      <c r="AK154" s="232"/>
      <c r="AL154" s="232"/>
      <c r="AM154" s="232"/>
      <c r="AN154" s="232"/>
      <c r="AO154" s="232"/>
      <c r="AP154" s="232" t="str">
        <f>IF(OR(AB154="",AI154=""),"",AB154-AI154)</f>
        <v/>
      </c>
      <c r="AQ154" s="232"/>
      <c r="AR154" s="232"/>
      <c r="AS154" s="232"/>
      <c r="AT154" s="232"/>
      <c r="AU154" s="232"/>
      <c r="AV154" s="232"/>
      <c r="AW154" s="232"/>
      <c r="AX154" s="298"/>
      <c r="BA154" s="43"/>
      <c r="BB154" s="64" t="str">
        <f>IF(M154=Lookups!$D$99,"&lt;---- Describe 'Other' Area Served Type!","")</f>
        <v/>
      </c>
      <c r="BD154" s="28"/>
      <c r="BE154" s="29"/>
      <c r="BF154" s="28"/>
      <c r="BG154" s="29"/>
    </row>
    <row r="155" spans="1:59" s="2" customFormat="1" ht="13.9">
      <c r="A155" s="223"/>
      <c r="B155" s="223"/>
      <c r="C155" s="223"/>
      <c r="D155" s="224"/>
      <c r="E155" s="246"/>
      <c r="F155" s="246"/>
      <c r="G155" s="246"/>
      <c r="H155" s="246"/>
      <c r="I155" s="247"/>
      <c r="J155" s="247"/>
      <c r="K155" s="247"/>
      <c r="L155" s="247"/>
      <c r="M155" s="246"/>
      <c r="N155" s="246"/>
      <c r="O155" s="246"/>
      <c r="P155" s="246"/>
      <c r="Q155" s="246"/>
      <c r="R155" s="246"/>
      <c r="S155" s="222"/>
      <c r="T155" s="222"/>
      <c r="U155" s="222"/>
      <c r="V155" s="222"/>
      <c r="W155" s="232"/>
      <c r="X155" s="232"/>
      <c r="Y155" s="232"/>
      <c r="Z155" s="232"/>
      <c r="AA155" s="232"/>
      <c r="AB155" s="232"/>
      <c r="AC155" s="232"/>
      <c r="AD155" s="232"/>
      <c r="AE155" s="232"/>
      <c r="AF155" s="232"/>
      <c r="AG155" s="232"/>
      <c r="AH155" s="232"/>
      <c r="AI155" s="232"/>
      <c r="AJ155" s="232"/>
      <c r="AK155" s="232"/>
      <c r="AL155" s="232"/>
      <c r="AM155" s="232"/>
      <c r="AN155" s="232"/>
      <c r="AO155" s="232"/>
      <c r="AP155" s="232" t="str">
        <f>IF(OR(AB155="",AI155=""),"",AB155-AI155)</f>
        <v/>
      </c>
      <c r="AQ155" s="232"/>
      <c r="AR155" s="232"/>
      <c r="AS155" s="232"/>
      <c r="AT155" s="232"/>
      <c r="AU155" s="232"/>
      <c r="AV155" s="232"/>
      <c r="AW155" s="232"/>
      <c r="AX155" s="298"/>
      <c r="BA155" s="43"/>
      <c r="BB155" s="64" t="str">
        <f>IF(M155=Lookups!$D$99,"&lt;---- Describe 'Other' Area Served Type!","")</f>
        <v/>
      </c>
      <c r="BD155" s="28"/>
      <c r="BE155" s="29"/>
      <c r="BF155" s="28"/>
      <c r="BG155" s="29"/>
    </row>
    <row r="156" spans="1:59" s="2" customFormat="1" ht="13.9">
      <c r="A156" s="223"/>
      <c r="B156" s="223"/>
      <c r="C156" s="223"/>
      <c r="D156" s="224"/>
      <c r="E156" s="246"/>
      <c r="F156" s="246"/>
      <c r="G156" s="246"/>
      <c r="H156" s="246"/>
      <c r="I156" s="247"/>
      <c r="J156" s="247"/>
      <c r="K156" s="247"/>
      <c r="L156" s="247"/>
      <c r="M156" s="246"/>
      <c r="N156" s="246"/>
      <c r="O156" s="246"/>
      <c r="P156" s="246"/>
      <c r="Q156" s="246"/>
      <c r="R156" s="246"/>
      <c r="S156" s="222"/>
      <c r="T156" s="222"/>
      <c r="U156" s="222"/>
      <c r="V156" s="222"/>
      <c r="W156" s="232"/>
      <c r="X156" s="232"/>
      <c r="Y156" s="232"/>
      <c r="Z156" s="232"/>
      <c r="AA156" s="232"/>
      <c r="AB156" s="232"/>
      <c r="AC156" s="232"/>
      <c r="AD156" s="232"/>
      <c r="AE156" s="232"/>
      <c r="AF156" s="232"/>
      <c r="AG156" s="232"/>
      <c r="AH156" s="232"/>
      <c r="AI156" s="232"/>
      <c r="AJ156" s="232"/>
      <c r="AK156" s="232"/>
      <c r="AL156" s="232"/>
      <c r="AM156" s="232"/>
      <c r="AN156" s="232"/>
      <c r="AO156" s="232"/>
      <c r="AP156" s="232" t="str">
        <f>IF(OR(AB156="",AI156=""),"",AB156-AI156)</f>
        <v/>
      </c>
      <c r="AQ156" s="232"/>
      <c r="AR156" s="232"/>
      <c r="AS156" s="232"/>
      <c r="AT156" s="232"/>
      <c r="AU156" s="232"/>
      <c r="AV156" s="232"/>
      <c r="AW156" s="232"/>
      <c r="AX156" s="298"/>
      <c r="BA156" s="43"/>
      <c r="BB156" s="64" t="str">
        <f>IF(M156=Lookups!$D$99,"&lt;---- Describe 'Other' Area Served Type!","")</f>
        <v/>
      </c>
      <c r="BD156" s="28"/>
      <c r="BE156" s="29"/>
      <c r="BF156" s="28"/>
      <c r="BG156" s="29"/>
    </row>
    <row r="157" spans="1:59" s="2" customFormat="1" ht="15.6">
      <c r="A157" s="328" t="s">
        <v>176</v>
      </c>
      <c r="B157" s="328"/>
      <c r="C157" s="329" t="s">
        <v>177</v>
      </c>
      <c r="D157" s="329"/>
      <c r="E157" s="329"/>
      <c r="F157" s="329"/>
      <c r="G157" s="329"/>
      <c r="H157" s="329"/>
      <c r="I157" s="329"/>
      <c r="J157" s="329"/>
      <c r="K157" s="329"/>
      <c r="L157" s="329"/>
      <c r="M157" s="329"/>
      <c r="N157" s="329"/>
      <c r="O157" s="329"/>
      <c r="P157" s="329"/>
      <c r="Q157" s="329"/>
      <c r="R157" s="329"/>
      <c r="S157" s="329"/>
      <c r="T157" s="329"/>
      <c r="U157" s="329"/>
      <c r="V157" s="329"/>
      <c r="W157" s="329"/>
      <c r="X157" s="329"/>
      <c r="Y157" s="329"/>
      <c r="Z157" s="329"/>
      <c r="AA157" s="329"/>
      <c r="AB157" s="329"/>
      <c r="AC157" s="329"/>
      <c r="AD157" s="329"/>
      <c r="AE157" s="329"/>
      <c r="AF157" s="329"/>
      <c r="AG157" s="329"/>
      <c r="AH157" s="329"/>
      <c r="AI157" s="329"/>
      <c r="AJ157" s="329"/>
      <c r="AK157" s="329"/>
      <c r="AL157" s="329"/>
      <c r="AM157" s="329"/>
      <c r="AN157" s="329"/>
      <c r="AO157" s="329"/>
      <c r="AP157" s="329"/>
      <c r="AQ157" s="329"/>
      <c r="AR157" s="329"/>
      <c r="AS157" s="329"/>
      <c r="AT157" s="329"/>
      <c r="AU157" s="304" t="s">
        <v>165</v>
      </c>
      <c r="AV157" s="304"/>
      <c r="AW157" s="304"/>
      <c r="AX157" s="304"/>
      <c r="BA157" s="105" t="str">
        <f>IF(ISNA(VLOOKUP("HVAC-F2", 'Rebate Codes (Recommended)'!$H$10:$H$29,1,FALSE)),"","&lt;---- Complete this supplemental data sheet table!")</f>
        <v/>
      </c>
      <c r="BD157" s="28"/>
      <c r="BE157" s="29"/>
      <c r="BF157" s="28"/>
      <c r="BG157" s="29"/>
    </row>
    <row r="158" spans="1:59" s="2" customFormat="1" ht="13.9">
      <c r="A158" s="144" t="s">
        <v>61</v>
      </c>
      <c r="B158" s="144"/>
      <c r="C158" s="144"/>
      <c r="D158" s="144"/>
      <c r="E158" s="144" t="s">
        <v>166</v>
      </c>
      <c r="F158" s="144"/>
      <c r="G158" s="144"/>
      <c r="H158" s="144"/>
      <c r="I158" s="144"/>
      <c r="J158" s="144"/>
      <c r="K158" s="144" t="s">
        <v>178</v>
      </c>
      <c r="L158" s="144"/>
      <c r="M158" s="144"/>
      <c r="N158" s="144"/>
      <c r="O158" s="144"/>
      <c r="P158" s="144"/>
      <c r="Q158" s="144"/>
      <c r="R158" s="144" t="s">
        <v>179</v>
      </c>
      <c r="S158" s="144"/>
      <c r="T158" s="144"/>
      <c r="U158" s="144"/>
      <c r="V158" s="144"/>
      <c r="W158" s="144"/>
      <c r="X158" s="144"/>
      <c r="Y158" s="144" t="s">
        <v>180</v>
      </c>
      <c r="Z158" s="144"/>
      <c r="AA158" s="144"/>
      <c r="AB158" s="144"/>
      <c r="AC158" s="144"/>
      <c r="AD158" s="144"/>
      <c r="AE158" s="144"/>
      <c r="AF158" s="144" t="s">
        <v>181</v>
      </c>
      <c r="AG158" s="144"/>
      <c r="AH158" s="144"/>
      <c r="AI158" s="144"/>
      <c r="AJ158" s="144"/>
      <c r="AK158" s="144"/>
      <c r="AL158" s="144"/>
      <c r="AM158" s="144"/>
      <c r="AN158" s="142" t="s">
        <v>182</v>
      </c>
      <c r="AO158" s="142"/>
      <c r="AP158" s="142"/>
      <c r="AQ158" s="142"/>
      <c r="AR158" s="142"/>
      <c r="AS158" s="142"/>
      <c r="AT158" s="142"/>
      <c r="AU158" s="142"/>
      <c r="AV158" s="142"/>
      <c r="AW158" s="142"/>
      <c r="AX158" s="142"/>
      <c r="BA158" s="43"/>
      <c r="BD158" s="28"/>
      <c r="BE158" s="29"/>
      <c r="BF158" s="28"/>
      <c r="BG158" s="29"/>
    </row>
    <row r="159" spans="1:59" s="2" customFormat="1" ht="15.75" customHeight="1">
      <c r="A159" s="145"/>
      <c r="B159" s="145"/>
      <c r="C159" s="145"/>
      <c r="D159" s="145"/>
      <c r="E159" s="145"/>
      <c r="F159" s="145"/>
      <c r="G159" s="145"/>
      <c r="H159" s="145"/>
      <c r="I159" s="145"/>
      <c r="J159" s="145"/>
      <c r="K159" s="145"/>
      <c r="L159" s="145"/>
      <c r="M159" s="145"/>
      <c r="N159" s="145"/>
      <c r="O159" s="145"/>
      <c r="P159" s="145"/>
      <c r="Q159" s="145"/>
      <c r="R159" s="145"/>
      <c r="S159" s="145"/>
      <c r="T159" s="145"/>
      <c r="U159" s="145"/>
      <c r="V159" s="145"/>
      <c r="W159" s="145"/>
      <c r="X159" s="145"/>
      <c r="Y159" s="145"/>
      <c r="Z159" s="145"/>
      <c r="AA159" s="145"/>
      <c r="AB159" s="145"/>
      <c r="AC159" s="145"/>
      <c r="AD159" s="145"/>
      <c r="AE159" s="145"/>
      <c r="AF159" s="145"/>
      <c r="AG159" s="145"/>
      <c r="AH159" s="145"/>
      <c r="AI159" s="145"/>
      <c r="AJ159" s="145"/>
      <c r="AK159" s="145"/>
      <c r="AL159" s="145"/>
      <c r="AM159" s="145"/>
      <c r="AN159" s="143"/>
      <c r="AO159" s="143"/>
      <c r="AP159" s="143"/>
      <c r="AQ159" s="143"/>
      <c r="AR159" s="143"/>
      <c r="AS159" s="143"/>
      <c r="AT159" s="143"/>
      <c r="AU159" s="143"/>
      <c r="AV159" s="143"/>
      <c r="AW159" s="143"/>
      <c r="AX159" s="143"/>
      <c r="BA159" s="43"/>
      <c r="BB159" s="28"/>
      <c r="BC159" s="29"/>
      <c r="BD159" s="28"/>
      <c r="BE159" s="29"/>
      <c r="BF159" s="28"/>
      <c r="BG159" s="29"/>
    </row>
    <row r="160" spans="1:59" s="2" customFormat="1" ht="27" customHeight="1">
      <c r="A160" s="197" t="s">
        <v>174</v>
      </c>
      <c r="B160" s="197"/>
      <c r="C160" s="197"/>
      <c r="D160" s="198"/>
      <c r="E160" s="235" t="s">
        <v>161</v>
      </c>
      <c r="F160" s="235"/>
      <c r="G160" s="235"/>
      <c r="H160" s="235"/>
      <c r="I160" s="235"/>
      <c r="J160" s="235"/>
      <c r="K160" s="235" t="s">
        <v>175</v>
      </c>
      <c r="L160" s="235"/>
      <c r="M160" s="235"/>
      <c r="N160" s="235"/>
      <c r="O160" s="235"/>
      <c r="P160" s="235"/>
      <c r="Q160" s="235"/>
      <c r="R160" s="342">
        <v>12</v>
      </c>
      <c r="S160" s="342"/>
      <c r="T160" s="342"/>
      <c r="U160" s="342"/>
      <c r="V160" s="342"/>
      <c r="W160" s="342"/>
      <c r="X160" s="342"/>
      <c r="Y160" s="233">
        <v>10000</v>
      </c>
      <c r="Z160" s="233"/>
      <c r="AA160" s="233"/>
      <c r="AB160" s="233"/>
      <c r="AC160" s="233"/>
      <c r="AD160" s="233"/>
      <c r="AE160" s="233"/>
      <c r="AF160" s="235" t="s">
        <v>183</v>
      </c>
      <c r="AG160" s="235"/>
      <c r="AH160" s="235"/>
      <c r="AI160" s="235"/>
      <c r="AJ160" s="235"/>
      <c r="AK160" s="235"/>
      <c r="AL160" s="235"/>
      <c r="AM160" s="235"/>
      <c r="AN160" s="235" t="s">
        <v>184</v>
      </c>
      <c r="AO160" s="235"/>
      <c r="AP160" s="235"/>
      <c r="AQ160" s="235"/>
      <c r="AR160" s="235"/>
      <c r="AS160" s="235"/>
      <c r="AT160" s="235"/>
      <c r="AU160" s="235"/>
      <c r="AV160" s="235"/>
      <c r="AW160" s="235"/>
      <c r="AX160" s="199"/>
      <c r="BA160" s="43"/>
      <c r="BB160" s="30"/>
      <c r="BC160" s="29"/>
      <c r="BD160" s="28"/>
      <c r="BE160" s="29"/>
      <c r="BF160" s="28"/>
      <c r="BG160" s="29"/>
    </row>
    <row r="161" spans="1:59" s="2" customFormat="1" ht="13.9" customHeight="1">
      <c r="A161" s="223"/>
      <c r="B161" s="223"/>
      <c r="C161" s="223"/>
      <c r="D161" s="224"/>
      <c r="E161" s="246"/>
      <c r="F161" s="246"/>
      <c r="G161" s="246"/>
      <c r="H161" s="246"/>
      <c r="I161" s="246"/>
      <c r="J161" s="246"/>
      <c r="K161" s="246"/>
      <c r="L161" s="246"/>
      <c r="M161" s="246"/>
      <c r="N161" s="246"/>
      <c r="O161" s="246"/>
      <c r="P161" s="246"/>
      <c r="Q161" s="246"/>
      <c r="R161" s="225"/>
      <c r="S161" s="225"/>
      <c r="T161" s="225"/>
      <c r="U161" s="225"/>
      <c r="V161" s="225"/>
      <c r="W161" s="225"/>
      <c r="X161" s="225"/>
      <c r="Y161" s="232"/>
      <c r="Z161" s="232"/>
      <c r="AA161" s="232"/>
      <c r="AB161" s="232"/>
      <c r="AC161" s="232"/>
      <c r="AD161" s="232"/>
      <c r="AE161" s="232"/>
      <c r="AF161" s="246"/>
      <c r="AG161" s="246"/>
      <c r="AH161" s="246"/>
      <c r="AI161" s="246"/>
      <c r="AJ161" s="246"/>
      <c r="AK161" s="246"/>
      <c r="AL161" s="246"/>
      <c r="AM161" s="246"/>
      <c r="AN161" s="246"/>
      <c r="AO161" s="246"/>
      <c r="AP161" s="246"/>
      <c r="AQ161" s="246"/>
      <c r="AR161" s="246"/>
      <c r="AS161" s="246"/>
      <c r="AT161" s="246"/>
      <c r="AU161" s="246"/>
      <c r="AV161" s="246"/>
      <c r="AW161" s="246"/>
      <c r="AX161" s="296"/>
      <c r="BA161" s="105"/>
      <c r="BB161" s="64" t="str">
        <f>IF(K161=Lookups!$D$111,"&lt;---- Describe 'Other' Area Served Type!","")</f>
        <v/>
      </c>
      <c r="BC161" s="29"/>
      <c r="BD161" s="28"/>
      <c r="BE161" s="29"/>
      <c r="BF161" s="28"/>
      <c r="BG161" s="29"/>
    </row>
    <row r="162" spans="1:59" s="2" customFormat="1" ht="13.9" customHeight="1">
      <c r="A162" s="223"/>
      <c r="B162" s="223"/>
      <c r="C162" s="223"/>
      <c r="D162" s="224"/>
      <c r="E162" s="246"/>
      <c r="F162" s="246"/>
      <c r="G162" s="246"/>
      <c r="H162" s="246"/>
      <c r="I162" s="246"/>
      <c r="J162" s="246"/>
      <c r="K162" s="246"/>
      <c r="L162" s="246"/>
      <c r="M162" s="246"/>
      <c r="N162" s="246"/>
      <c r="O162" s="246"/>
      <c r="P162" s="246"/>
      <c r="Q162" s="246"/>
      <c r="R162" s="225"/>
      <c r="S162" s="225"/>
      <c r="T162" s="225"/>
      <c r="U162" s="225"/>
      <c r="V162" s="225"/>
      <c r="W162" s="225"/>
      <c r="X162" s="225"/>
      <c r="Y162" s="232"/>
      <c r="Z162" s="232"/>
      <c r="AA162" s="232"/>
      <c r="AB162" s="232"/>
      <c r="AC162" s="232"/>
      <c r="AD162" s="232"/>
      <c r="AE162" s="232"/>
      <c r="AF162" s="246"/>
      <c r="AG162" s="246"/>
      <c r="AH162" s="246"/>
      <c r="AI162" s="246"/>
      <c r="AJ162" s="246"/>
      <c r="AK162" s="246"/>
      <c r="AL162" s="246"/>
      <c r="AM162" s="246"/>
      <c r="AN162" s="246"/>
      <c r="AO162" s="246"/>
      <c r="AP162" s="246"/>
      <c r="AQ162" s="246"/>
      <c r="AR162" s="246"/>
      <c r="AS162" s="246"/>
      <c r="AT162" s="246"/>
      <c r="AU162" s="246"/>
      <c r="AV162" s="246"/>
      <c r="AW162" s="246"/>
      <c r="AX162" s="296"/>
      <c r="BA162" s="43"/>
      <c r="BB162" s="64" t="str">
        <f>IF(K162=Lookups!$D$111,"&lt;---- Describe 'Other' Area Served Type!","")</f>
        <v/>
      </c>
      <c r="BC162" s="29"/>
      <c r="BD162" s="28"/>
      <c r="BE162" s="29"/>
      <c r="BF162" s="28"/>
      <c r="BG162" s="29"/>
    </row>
    <row r="163" spans="1:59" s="2" customFormat="1" ht="13.9" customHeight="1">
      <c r="A163" s="223"/>
      <c r="B163" s="223"/>
      <c r="C163" s="223"/>
      <c r="D163" s="224"/>
      <c r="E163" s="246"/>
      <c r="F163" s="246"/>
      <c r="G163" s="246"/>
      <c r="H163" s="246"/>
      <c r="I163" s="246"/>
      <c r="J163" s="246"/>
      <c r="K163" s="246"/>
      <c r="L163" s="246"/>
      <c r="M163" s="246"/>
      <c r="N163" s="246"/>
      <c r="O163" s="246"/>
      <c r="P163" s="246"/>
      <c r="Q163" s="246"/>
      <c r="R163" s="225"/>
      <c r="S163" s="225"/>
      <c r="T163" s="225"/>
      <c r="U163" s="225"/>
      <c r="V163" s="225"/>
      <c r="W163" s="225"/>
      <c r="X163" s="225"/>
      <c r="Y163" s="232"/>
      <c r="Z163" s="232"/>
      <c r="AA163" s="232"/>
      <c r="AB163" s="232"/>
      <c r="AC163" s="232"/>
      <c r="AD163" s="232"/>
      <c r="AE163" s="232"/>
      <c r="AF163" s="246"/>
      <c r="AG163" s="246"/>
      <c r="AH163" s="246"/>
      <c r="AI163" s="246"/>
      <c r="AJ163" s="246"/>
      <c r="AK163" s="246"/>
      <c r="AL163" s="246"/>
      <c r="AM163" s="246"/>
      <c r="AN163" s="246"/>
      <c r="AO163" s="246"/>
      <c r="AP163" s="246"/>
      <c r="AQ163" s="246"/>
      <c r="AR163" s="246"/>
      <c r="AS163" s="246"/>
      <c r="AT163" s="246"/>
      <c r="AU163" s="246"/>
      <c r="AV163" s="246"/>
      <c r="AW163" s="246"/>
      <c r="AX163" s="296"/>
      <c r="BA163" s="43"/>
      <c r="BB163" s="64" t="str">
        <f>IF(K163=Lookups!$D$111,"&lt;---- Describe 'Other' Area Served Type!","")</f>
        <v/>
      </c>
      <c r="BC163" s="29"/>
      <c r="BD163" s="28"/>
      <c r="BE163" s="29"/>
      <c r="BF163" s="28"/>
      <c r="BG163" s="29"/>
    </row>
    <row r="164" spans="1:59" s="2" customFormat="1" ht="13.9" customHeight="1">
      <c r="A164" s="223"/>
      <c r="B164" s="223"/>
      <c r="C164" s="223"/>
      <c r="D164" s="224"/>
      <c r="E164" s="246"/>
      <c r="F164" s="246"/>
      <c r="G164" s="246"/>
      <c r="H164" s="246"/>
      <c r="I164" s="246"/>
      <c r="J164" s="246"/>
      <c r="K164" s="246"/>
      <c r="L164" s="246"/>
      <c r="M164" s="246"/>
      <c r="N164" s="246"/>
      <c r="O164" s="246"/>
      <c r="P164" s="246"/>
      <c r="Q164" s="246"/>
      <c r="R164" s="225"/>
      <c r="S164" s="225"/>
      <c r="T164" s="225"/>
      <c r="U164" s="225"/>
      <c r="V164" s="225"/>
      <c r="W164" s="225"/>
      <c r="X164" s="225"/>
      <c r="Y164" s="232"/>
      <c r="Z164" s="232"/>
      <c r="AA164" s="232"/>
      <c r="AB164" s="232"/>
      <c r="AC164" s="232"/>
      <c r="AD164" s="232"/>
      <c r="AE164" s="232"/>
      <c r="AF164" s="246"/>
      <c r="AG164" s="246"/>
      <c r="AH164" s="246"/>
      <c r="AI164" s="246"/>
      <c r="AJ164" s="246"/>
      <c r="AK164" s="246"/>
      <c r="AL164" s="246"/>
      <c r="AM164" s="246"/>
      <c r="AN164" s="246"/>
      <c r="AO164" s="246"/>
      <c r="AP164" s="246"/>
      <c r="AQ164" s="246"/>
      <c r="AR164" s="246"/>
      <c r="AS164" s="246"/>
      <c r="AT164" s="246"/>
      <c r="AU164" s="246"/>
      <c r="AV164" s="246"/>
      <c r="AW164" s="246"/>
      <c r="AX164" s="296"/>
      <c r="BA164" s="43"/>
      <c r="BB164" s="64" t="str">
        <f>IF(K164=Lookups!$D$111,"&lt;---- Describe 'Other' Area Served Type!","")</f>
        <v/>
      </c>
      <c r="BC164" s="28"/>
      <c r="BD164" s="28"/>
      <c r="BE164" s="29"/>
      <c r="BF164" s="28"/>
      <c r="BG164" s="29"/>
    </row>
    <row r="165" spans="1:59" s="2" customFormat="1" ht="26.1" customHeight="1">
      <c r="A165" s="228" t="s">
        <v>185</v>
      </c>
      <c r="B165" s="228"/>
      <c r="C165" s="229" t="s">
        <v>186</v>
      </c>
      <c r="D165" s="229"/>
      <c r="E165" s="229"/>
      <c r="F165" s="229"/>
      <c r="G165" s="229"/>
      <c r="H165" s="229"/>
      <c r="I165" s="229"/>
      <c r="J165" s="229"/>
      <c r="K165" s="229"/>
      <c r="L165" s="229"/>
      <c r="M165" s="229"/>
      <c r="N165" s="229"/>
      <c r="O165" s="229"/>
      <c r="P165" s="229"/>
      <c r="Q165" s="229"/>
      <c r="R165" s="229"/>
      <c r="S165" s="229"/>
      <c r="T165" s="229"/>
      <c r="U165" s="229"/>
      <c r="V165" s="229"/>
      <c r="W165" s="229"/>
      <c r="X165" s="229"/>
      <c r="Y165" s="229"/>
      <c r="Z165" s="229"/>
      <c r="AA165" s="229"/>
      <c r="AB165" s="229"/>
      <c r="AC165" s="229"/>
      <c r="AD165" s="229"/>
      <c r="AE165" s="229"/>
      <c r="AF165" s="229"/>
      <c r="AG165" s="229"/>
      <c r="AH165" s="229"/>
      <c r="AI165" s="229"/>
      <c r="AJ165" s="229"/>
      <c r="AK165" s="229"/>
      <c r="AL165" s="229"/>
      <c r="AM165" s="229"/>
      <c r="AN165" s="229"/>
      <c r="AO165" s="229"/>
      <c r="AP165" s="229"/>
      <c r="AQ165" s="229"/>
      <c r="AR165" s="229"/>
      <c r="AS165" s="229"/>
      <c r="AT165" s="337" t="s">
        <v>165</v>
      </c>
      <c r="AU165" s="337"/>
      <c r="AV165" s="337"/>
      <c r="AW165" s="337"/>
      <c r="AX165" s="337"/>
      <c r="BA165" s="105" t="str">
        <f>IF(ISNA(VLOOKUP("HVAC-G", 'Rebate Codes (Recommended)'!$H$10:$H$29,1,FALSE)),"","&lt;---- Complete this supplemental data sheet table!")</f>
        <v/>
      </c>
      <c r="BB165" s="28"/>
      <c r="BC165" s="28"/>
      <c r="BD165" s="28"/>
      <c r="BE165" s="29"/>
      <c r="BF165" s="28"/>
      <c r="BG165" s="29"/>
    </row>
    <row r="166" spans="1:59" s="2" customFormat="1" ht="12.75" customHeight="1">
      <c r="A166" s="237" t="s">
        <v>187</v>
      </c>
      <c r="B166" s="237"/>
      <c r="C166" s="237"/>
      <c r="D166" s="237"/>
      <c r="E166" s="237"/>
      <c r="F166" s="237"/>
      <c r="G166" s="237"/>
      <c r="H166" s="237"/>
      <c r="I166" s="237" t="s">
        <v>188</v>
      </c>
      <c r="J166" s="237"/>
      <c r="K166" s="237"/>
      <c r="L166" s="237"/>
      <c r="M166" s="237" t="s">
        <v>189</v>
      </c>
      <c r="N166" s="237"/>
      <c r="O166" s="237"/>
      <c r="P166" s="237"/>
      <c r="Q166" s="237"/>
      <c r="R166" s="237"/>
      <c r="S166" s="237" t="s">
        <v>190</v>
      </c>
      <c r="T166" s="237"/>
      <c r="U166" s="237"/>
      <c r="V166" s="237"/>
      <c r="W166" s="237"/>
      <c r="X166" s="237"/>
      <c r="Y166" s="237" t="s">
        <v>191</v>
      </c>
      <c r="Z166" s="237"/>
      <c r="AA166" s="237"/>
      <c r="AB166" s="237"/>
      <c r="AC166" s="237"/>
      <c r="AD166" s="237"/>
      <c r="AE166" s="237" t="s">
        <v>192</v>
      </c>
      <c r="AF166" s="237"/>
      <c r="AG166" s="237"/>
      <c r="AH166" s="237"/>
      <c r="AI166" s="237"/>
      <c r="AJ166" s="237"/>
      <c r="AK166" s="237" t="s">
        <v>193</v>
      </c>
      <c r="AL166" s="237"/>
      <c r="AM166" s="237"/>
      <c r="AN166" s="237"/>
      <c r="AO166" s="237"/>
      <c r="AP166" s="237"/>
      <c r="AQ166" s="237"/>
      <c r="AR166" s="237" t="s">
        <v>194</v>
      </c>
      <c r="AS166" s="237"/>
      <c r="AT166" s="237"/>
      <c r="AU166" s="237"/>
      <c r="AV166" s="237"/>
      <c r="AW166" s="237"/>
      <c r="AX166" s="237"/>
      <c r="BA166" s="43"/>
      <c r="BB166" s="28"/>
      <c r="BC166" s="28"/>
      <c r="BD166" s="28"/>
      <c r="BE166" s="29"/>
      <c r="BF166" s="28"/>
      <c r="BG166" s="29"/>
    </row>
    <row r="167" spans="1:59" s="2" customFormat="1" ht="12.75" customHeight="1">
      <c r="A167" s="238"/>
      <c r="B167" s="238"/>
      <c r="C167" s="238"/>
      <c r="D167" s="238"/>
      <c r="E167" s="238"/>
      <c r="F167" s="238"/>
      <c r="G167" s="238"/>
      <c r="H167" s="238"/>
      <c r="I167" s="238"/>
      <c r="J167" s="238"/>
      <c r="K167" s="238"/>
      <c r="L167" s="238"/>
      <c r="M167" s="238"/>
      <c r="N167" s="238"/>
      <c r="O167" s="238"/>
      <c r="P167" s="238"/>
      <c r="Q167" s="238"/>
      <c r="R167" s="238"/>
      <c r="S167" s="238"/>
      <c r="T167" s="238"/>
      <c r="U167" s="238"/>
      <c r="V167" s="238"/>
      <c r="W167" s="238"/>
      <c r="X167" s="238"/>
      <c r="Y167" s="238"/>
      <c r="Z167" s="238"/>
      <c r="AA167" s="238"/>
      <c r="AB167" s="238"/>
      <c r="AC167" s="238"/>
      <c r="AD167" s="238"/>
      <c r="AE167" s="238"/>
      <c r="AF167" s="238"/>
      <c r="AG167" s="238"/>
      <c r="AH167" s="238"/>
      <c r="AI167" s="238"/>
      <c r="AJ167" s="238"/>
      <c r="AK167" s="238"/>
      <c r="AL167" s="238"/>
      <c r="AM167" s="238"/>
      <c r="AN167" s="238"/>
      <c r="AO167" s="238"/>
      <c r="AP167" s="238"/>
      <c r="AQ167" s="238"/>
      <c r="AR167" s="238"/>
      <c r="AS167" s="238"/>
      <c r="AT167" s="238"/>
      <c r="AU167" s="238"/>
      <c r="AV167" s="238"/>
      <c r="AW167" s="238"/>
      <c r="AX167" s="238"/>
      <c r="BA167" s="43"/>
      <c r="BB167" s="28"/>
      <c r="BC167" s="28"/>
      <c r="BD167" s="28"/>
      <c r="BE167" s="29"/>
      <c r="BF167" s="28"/>
      <c r="BG167" s="29"/>
    </row>
    <row r="168" spans="1:59" s="2" customFormat="1" ht="12.75" customHeight="1">
      <c r="A168" s="238"/>
      <c r="B168" s="238"/>
      <c r="C168" s="238"/>
      <c r="D168" s="238"/>
      <c r="E168" s="238"/>
      <c r="F168" s="238"/>
      <c r="G168" s="238"/>
      <c r="H168" s="238"/>
      <c r="I168" s="238"/>
      <c r="J168" s="238"/>
      <c r="K168" s="238"/>
      <c r="L168" s="238"/>
      <c r="M168" s="238"/>
      <c r="N168" s="238"/>
      <c r="O168" s="238"/>
      <c r="P168" s="238"/>
      <c r="Q168" s="238"/>
      <c r="R168" s="238"/>
      <c r="S168" s="238"/>
      <c r="T168" s="238"/>
      <c r="U168" s="238"/>
      <c r="V168" s="238"/>
      <c r="W168" s="238"/>
      <c r="X168" s="238"/>
      <c r="Y168" s="238"/>
      <c r="Z168" s="238"/>
      <c r="AA168" s="238"/>
      <c r="AB168" s="238"/>
      <c r="AC168" s="238"/>
      <c r="AD168" s="238"/>
      <c r="AE168" s="238"/>
      <c r="AF168" s="238"/>
      <c r="AG168" s="238"/>
      <c r="AH168" s="238"/>
      <c r="AI168" s="238"/>
      <c r="AJ168" s="238"/>
      <c r="AK168" s="238"/>
      <c r="AL168" s="238"/>
      <c r="AM168" s="238"/>
      <c r="AN168" s="238"/>
      <c r="AO168" s="238"/>
      <c r="AP168" s="238"/>
      <c r="AQ168" s="238"/>
      <c r="AR168" s="238"/>
      <c r="AS168" s="238"/>
      <c r="AT168" s="238"/>
      <c r="AU168" s="238"/>
      <c r="AV168" s="238"/>
      <c r="AW168" s="238"/>
      <c r="AX168" s="238"/>
      <c r="BA168" s="43"/>
      <c r="BB168" s="28"/>
      <c r="BC168" s="28"/>
      <c r="BD168" s="28"/>
      <c r="BE168" s="29"/>
      <c r="BF168" s="28"/>
      <c r="BG168" s="29"/>
    </row>
    <row r="169" spans="1:59" s="2" customFormat="1" ht="27.6" customHeight="1">
      <c r="A169" s="197" t="s">
        <v>195</v>
      </c>
      <c r="B169" s="197"/>
      <c r="C169" s="197"/>
      <c r="D169" s="197"/>
      <c r="E169" s="197"/>
      <c r="F169" s="197"/>
      <c r="G169" s="197"/>
      <c r="H169" s="198"/>
      <c r="I169" s="235">
        <v>10</v>
      </c>
      <c r="J169" s="235"/>
      <c r="K169" s="235"/>
      <c r="L169" s="235"/>
      <c r="M169" s="235" t="s">
        <v>196</v>
      </c>
      <c r="N169" s="235"/>
      <c r="O169" s="235"/>
      <c r="P169" s="235"/>
      <c r="Q169" s="235"/>
      <c r="R169" s="235"/>
      <c r="S169" s="340" t="s">
        <v>197</v>
      </c>
      <c r="T169" s="340"/>
      <c r="U169" s="340"/>
      <c r="V169" s="340"/>
      <c r="W169" s="340"/>
      <c r="X169" s="340"/>
      <c r="Y169" s="235">
        <v>0.75</v>
      </c>
      <c r="Z169" s="235"/>
      <c r="AA169" s="235"/>
      <c r="AB169" s="235"/>
      <c r="AC169" s="235"/>
      <c r="AD169" s="235"/>
      <c r="AE169" s="336">
        <v>0.9</v>
      </c>
      <c r="AF169" s="235"/>
      <c r="AG169" s="235"/>
      <c r="AH169" s="235"/>
      <c r="AI169" s="235"/>
      <c r="AJ169" s="235"/>
      <c r="AK169" s="235" t="s">
        <v>198</v>
      </c>
      <c r="AL169" s="235"/>
      <c r="AM169" s="235"/>
      <c r="AN169" s="235"/>
      <c r="AO169" s="235"/>
      <c r="AP169" s="235"/>
      <c r="AQ169" s="235"/>
      <c r="AR169" s="235">
        <v>10</v>
      </c>
      <c r="AS169" s="235"/>
      <c r="AT169" s="235"/>
      <c r="AU169" s="235"/>
      <c r="AV169" s="235"/>
      <c r="AW169" s="235"/>
      <c r="AX169" s="199"/>
      <c r="BA169" s="43"/>
      <c r="BB169" s="28"/>
      <c r="BC169" s="29"/>
      <c r="BD169" s="28"/>
      <c r="BE169" s="29"/>
      <c r="BF169" s="28"/>
      <c r="BG169" s="29"/>
    </row>
    <row r="170" spans="1:59" s="2" customFormat="1" ht="12.75" customHeight="1">
      <c r="A170" s="223"/>
      <c r="B170" s="223"/>
      <c r="C170" s="223"/>
      <c r="D170" s="223"/>
      <c r="E170" s="223"/>
      <c r="F170" s="223"/>
      <c r="G170" s="223"/>
      <c r="H170" s="224"/>
      <c r="I170" s="246"/>
      <c r="J170" s="246"/>
      <c r="K170" s="246"/>
      <c r="L170" s="246"/>
      <c r="M170" s="343"/>
      <c r="N170" s="344"/>
      <c r="O170" s="344"/>
      <c r="P170" s="348"/>
      <c r="Q170" s="348"/>
      <c r="R170" s="349"/>
      <c r="S170" s="341"/>
      <c r="T170" s="341"/>
      <c r="U170" s="341"/>
      <c r="V170" s="341"/>
      <c r="W170" s="341"/>
      <c r="X170" s="341"/>
      <c r="Y170" s="246"/>
      <c r="Z170" s="246"/>
      <c r="AA170" s="246"/>
      <c r="AB170" s="246"/>
      <c r="AC170" s="246"/>
      <c r="AD170" s="246"/>
      <c r="AE170" s="338"/>
      <c r="AF170" s="339"/>
      <c r="AG170" s="339"/>
      <c r="AH170" s="333"/>
      <c r="AI170" s="333"/>
      <c r="AJ170" s="334"/>
      <c r="AK170" s="246"/>
      <c r="AL170" s="246"/>
      <c r="AM170" s="246"/>
      <c r="AN170" s="246"/>
      <c r="AO170" s="246"/>
      <c r="AP170" s="246"/>
      <c r="AQ170" s="246"/>
      <c r="AR170" s="246"/>
      <c r="AS170" s="246"/>
      <c r="AT170" s="246"/>
      <c r="AU170" s="246"/>
      <c r="AV170" s="246"/>
      <c r="AW170" s="246"/>
      <c r="AX170" s="296"/>
      <c r="BA170" s="43"/>
      <c r="BB170" s="64" t="str">
        <f>IF(OR(S170=Lookups!$E$124,AK170=Lookups!$B$122),"&lt;---- Describe 'Other' HVAC System Type!","")</f>
        <v/>
      </c>
      <c r="BC170" s="29"/>
      <c r="BD170" s="28"/>
      <c r="BE170" s="29"/>
      <c r="BF170" s="28"/>
      <c r="BG170" s="29"/>
    </row>
    <row r="171" spans="1:59" s="2" customFormat="1" ht="13.9">
      <c r="A171" s="223"/>
      <c r="B171" s="223"/>
      <c r="C171" s="223"/>
      <c r="D171" s="223"/>
      <c r="E171" s="223"/>
      <c r="F171" s="223"/>
      <c r="G171" s="223"/>
      <c r="H171" s="224"/>
      <c r="I171" s="246"/>
      <c r="J171" s="246"/>
      <c r="K171" s="246"/>
      <c r="L171" s="246"/>
      <c r="M171" s="343"/>
      <c r="N171" s="344"/>
      <c r="O171" s="344"/>
      <c r="P171" s="348"/>
      <c r="Q171" s="348"/>
      <c r="R171" s="349"/>
      <c r="S171" s="341"/>
      <c r="T171" s="341"/>
      <c r="U171" s="341"/>
      <c r="V171" s="341"/>
      <c r="W171" s="341"/>
      <c r="X171" s="341"/>
      <c r="Y171" s="246"/>
      <c r="Z171" s="246"/>
      <c r="AA171" s="246"/>
      <c r="AB171" s="246"/>
      <c r="AC171" s="246"/>
      <c r="AD171" s="246"/>
      <c r="AE171" s="338"/>
      <c r="AF171" s="339"/>
      <c r="AG171" s="339"/>
      <c r="AH171" s="333"/>
      <c r="AI171" s="333"/>
      <c r="AJ171" s="334"/>
      <c r="AK171" s="246"/>
      <c r="AL171" s="246"/>
      <c r="AM171" s="246"/>
      <c r="AN171" s="246"/>
      <c r="AO171" s="246"/>
      <c r="AP171" s="246"/>
      <c r="AQ171" s="246"/>
      <c r="AR171" s="246"/>
      <c r="AS171" s="246"/>
      <c r="AT171" s="246"/>
      <c r="AU171" s="246"/>
      <c r="AV171" s="246"/>
      <c r="AW171" s="246"/>
      <c r="AX171" s="296"/>
      <c r="BA171" s="43"/>
      <c r="BB171" s="64" t="str">
        <f>IF(OR(S171=Lookups!$E$124,AK171=Lookups!$B$122),"&lt;---- Describe 'Other' HVAC System Type!","")</f>
        <v/>
      </c>
      <c r="BC171" s="29"/>
      <c r="BD171" s="28"/>
      <c r="BE171" s="29"/>
      <c r="BF171" s="28"/>
      <c r="BG171" s="29"/>
    </row>
    <row r="172" spans="1:59" s="2" customFormat="1" ht="13.9">
      <c r="A172" s="223"/>
      <c r="B172" s="223"/>
      <c r="C172" s="223"/>
      <c r="D172" s="223"/>
      <c r="E172" s="223"/>
      <c r="F172" s="223"/>
      <c r="G172" s="223"/>
      <c r="H172" s="224"/>
      <c r="I172" s="246"/>
      <c r="J172" s="246"/>
      <c r="K172" s="246"/>
      <c r="L172" s="246"/>
      <c r="M172" s="343"/>
      <c r="N172" s="344"/>
      <c r="O172" s="344"/>
      <c r="P172" s="348"/>
      <c r="Q172" s="348"/>
      <c r="R172" s="349"/>
      <c r="S172" s="341"/>
      <c r="T172" s="341"/>
      <c r="U172" s="341"/>
      <c r="V172" s="341"/>
      <c r="W172" s="341"/>
      <c r="X172" s="341"/>
      <c r="Y172" s="246"/>
      <c r="Z172" s="246"/>
      <c r="AA172" s="246"/>
      <c r="AB172" s="246"/>
      <c r="AC172" s="246"/>
      <c r="AD172" s="246"/>
      <c r="AE172" s="338"/>
      <c r="AF172" s="339"/>
      <c r="AG172" s="339"/>
      <c r="AH172" s="333"/>
      <c r="AI172" s="333"/>
      <c r="AJ172" s="334"/>
      <c r="AK172" s="246"/>
      <c r="AL172" s="246"/>
      <c r="AM172" s="246"/>
      <c r="AN172" s="246"/>
      <c r="AO172" s="246"/>
      <c r="AP172" s="246"/>
      <c r="AQ172" s="246"/>
      <c r="AR172" s="246"/>
      <c r="AS172" s="246"/>
      <c r="AT172" s="246"/>
      <c r="AU172" s="246"/>
      <c r="AV172" s="246"/>
      <c r="AW172" s="246"/>
      <c r="AX172" s="296"/>
      <c r="BA172" s="43"/>
      <c r="BB172" s="64" t="str">
        <f>IF(OR(S172=Lookups!$E$124,AK172=Lookups!$B$122),"&lt;---- Describe 'Other' HVAC System Type!","")</f>
        <v/>
      </c>
      <c r="BC172" s="29"/>
      <c r="BD172" s="28"/>
      <c r="BE172" s="29"/>
      <c r="BF172" s="28"/>
      <c r="BG172" s="29"/>
    </row>
    <row r="173" spans="1:59" s="2" customFormat="1" ht="13.9">
      <c r="A173" s="223"/>
      <c r="B173" s="223"/>
      <c r="C173" s="223"/>
      <c r="D173" s="223"/>
      <c r="E173" s="223"/>
      <c r="F173" s="223"/>
      <c r="G173" s="223"/>
      <c r="H173" s="224"/>
      <c r="I173" s="246"/>
      <c r="J173" s="246"/>
      <c r="K173" s="246"/>
      <c r="L173" s="246"/>
      <c r="M173" s="343"/>
      <c r="N173" s="344"/>
      <c r="O173" s="344"/>
      <c r="P173" s="348"/>
      <c r="Q173" s="348"/>
      <c r="R173" s="349"/>
      <c r="S173" s="341"/>
      <c r="T173" s="341"/>
      <c r="U173" s="341"/>
      <c r="V173" s="341"/>
      <c r="W173" s="341"/>
      <c r="X173" s="341"/>
      <c r="Y173" s="246"/>
      <c r="Z173" s="246"/>
      <c r="AA173" s="246"/>
      <c r="AB173" s="246"/>
      <c r="AC173" s="246"/>
      <c r="AD173" s="246"/>
      <c r="AE173" s="338"/>
      <c r="AF173" s="339"/>
      <c r="AG173" s="339"/>
      <c r="AH173" s="333"/>
      <c r="AI173" s="333"/>
      <c r="AJ173" s="334"/>
      <c r="AK173" s="246"/>
      <c r="AL173" s="246"/>
      <c r="AM173" s="246"/>
      <c r="AN173" s="246"/>
      <c r="AO173" s="246"/>
      <c r="AP173" s="246"/>
      <c r="AQ173" s="246"/>
      <c r="AR173" s="246"/>
      <c r="AS173" s="246"/>
      <c r="AT173" s="246"/>
      <c r="AU173" s="246"/>
      <c r="AV173" s="246"/>
      <c r="AW173" s="246"/>
      <c r="AX173" s="296"/>
      <c r="BA173" s="43"/>
      <c r="BB173" s="64" t="str">
        <f>IF(OR(S173=Lookups!$E$124,AK173=Lookups!$B$122),"&lt;---- Describe 'Other' HVAC System Type!","")</f>
        <v/>
      </c>
      <c r="BC173" s="29"/>
      <c r="BD173" s="28"/>
      <c r="BE173" s="29"/>
      <c r="BF173" s="28"/>
      <c r="BG173" s="29"/>
    </row>
    <row r="174" spans="1:59" s="2" customFormat="1" ht="15.6">
      <c r="A174" s="226" t="s">
        <v>199</v>
      </c>
      <c r="B174" s="226"/>
      <c r="C174" s="227" t="s">
        <v>200</v>
      </c>
      <c r="D174" s="227"/>
      <c r="E174" s="227"/>
      <c r="F174" s="227"/>
      <c r="G174" s="227"/>
      <c r="H174" s="227"/>
      <c r="I174" s="227"/>
      <c r="J174" s="227"/>
      <c r="K174" s="227"/>
      <c r="L174" s="227"/>
      <c r="M174" s="227"/>
      <c r="N174" s="227"/>
      <c r="O174" s="227"/>
      <c r="P174" s="227"/>
      <c r="Q174" s="227"/>
      <c r="R174" s="227"/>
      <c r="S174" s="227"/>
      <c r="T174" s="227"/>
      <c r="U174" s="227"/>
      <c r="V174" s="227"/>
      <c r="W174" s="227"/>
      <c r="X174" s="227"/>
      <c r="Y174" s="227"/>
      <c r="Z174" s="227"/>
      <c r="AA174" s="227"/>
      <c r="AB174" s="227"/>
      <c r="AC174" s="227"/>
      <c r="AD174" s="227"/>
      <c r="AE174" s="227"/>
      <c r="AF174" s="227"/>
      <c r="AG174" s="227"/>
      <c r="AH174" s="227"/>
      <c r="AI174" s="227"/>
      <c r="AJ174" s="227"/>
      <c r="AK174" s="227"/>
      <c r="AL174" s="227"/>
      <c r="AM174" s="227"/>
      <c r="AN174" s="227"/>
      <c r="AO174" s="227"/>
      <c r="AP174" s="227"/>
      <c r="AQ174" s="227"/>
      <c r="AR174" s="227"/>
      <c r="AS174" s="227"/>
      <c r="AT174" s="306" t="s">
        <v>201</v>
      </c>
      <c r="AU174" s="306"/>
      <c r="AV174" s="306"/>
      <c r="AW174" s="306"/>
      <c r="AX174" s="306"/>
      <c r="BA174" s="105" t="str">
        <f>IF(ISNA(VLOOKUP("HVAC-H", 'Rebate Codes (Recommended)'!$H$10:$H$29,1,FALSE)),"","&lt;---- Complete this supplemental data sheet table!")</f>
        <v/>
      </c>
      <c r="BB174" s="28"/>
      <c r="BC174" s="29"/>
      <c r="BD174" s="28"/>
      <c r="BE174" s="29"/>
      <c r="BF174" s="28"/>
      <c r="BG174" s="29"/>
    </row>
    <row r="175" spans="1:59" s="2" customFormat="1" ht="12.75" customHeight="1">
      <c r="A175" s="305" t="s">
        <v>202</v>
      </c>
      <c r="B175" s="305"/>
      <c r="C175" s="305"/>
      <c r="D175" s="305"/>
      <c r="E175" s="305"/>
      <c r="F175" s="305" t="s">
        <v>203</v>
      </c>
      <c r="G175" s="305"/>
      <c r="H175" s="305"/>
      <c r="I175" s="305"/>
      <c r="J175" s="305"/>
      <c r="K175" s="305"/>
      <c r="L175" s="305"/>
      <c r="M175" s="305"/>
      <c r="N175" s="305"/>
      <c r="O175" s="305" t="s">
        <v>204</v>
      </c>
      <c r="P175" s="305"/>
      <c r="Q175" s="305"/>
      <c r="R175" s="305"/>
      <c r="S175" s="305"/>
      <c r="T175" s="305"/>
      <c r="U175" s="305"/>
      <c r="V175" s="305"/>
      <c r="W175" s="305"/>
      <c r="X175" s="305" t="s">
        <v>205</v>
      </c>
      <c r="Y175" s="305"/>
      <c r="Z175" s="305"/>
      <c r="AA175" s="305"/>
      <c r="AB175" s="305"/>
      <c r="AC175" s="305"/>
      <c r="AD175" s="305"/>
      <c r="AE175" s="305"/>
      <c r="AF175" s="305"/>
      <c r="AG175" s="305" t="s">
        <v>206</v>
      </c>
      <c r="AH175" s="305"/>
      <c r="AI175" s="305"/>
      <c r="AJ175" s="305"/>
      <c r="AK175" s="305"/>
      <c r="AL175" s="305"/>
      <c r="AM175" s="305" t="s">
        <v>207</v>
      </c>
      <c r="AN175" s="305"/>
      <c r="AO175" s="305"/>
      <c r="AP175" s="305"/>
      <c r="AQ175" s="305" t="s">
        <v>208</v>
      </c>
      <c r="AR175" s="305"/>
      <c r="AS175" s="305"/>
      <c r="AT175" s="305"/>
      <c r="AU175" s="305"/>
      <c r="AV175" s="305"/>
      <c r="AW175" s="305"/>
      <c r="AX175" s="305"/>
      <c r="BA175" s="43"/>
      <c r="BB175" s="28"/>
      <c r="BC175" s="29"/>
      <c r="BD175" s="28"/>
      <c r="BE175" s="29"/>
      <c r="BF175" s="28"/>
      <c r="BG175" s="29"/>
    </row>
    <row r="176" spans="1:59" s="2" customFormat="1" ht="13.9">
      <c r="A176" s="238"/>
      <c r="B176" s="238"/>
      <c r="C176" s="238"/>
      <c r="D176" s="238"/>
      <c r="E176" s="238"/>
      <c r="F176" s="238"/>
      <c r="G176" s="238"/>
      <c r="H176" s="238"/>
      <c r="I176" s="238"/>
      <c r="J176" s="238"/>
      <c r="K176" s="238"/>
      <c r="L176" s="238"/>
      <c r="M176" s="238"/>
      <c r="N176" s="238"/>
      <c r="O176" s="238"/>
      <c r="P176" s="238"/>
      <c r="Q176" s="238"/>
      <c r="R176" s="238"/>
      <c r="S176" s="238"/>
      <c r="T176" s="238"/>
      <c r="U176" s="238"/>
      <c r="V176" s="238"/>
      <c r="W176" s="238"/>
      <c r="X176" s="238"/>
      <c r="Y176" s="238"/>
      <c r="Z176" s="238"/>
      <c r="AA176" s="238"/>
      <c r="AB176" s="238"/>
      <c r="AC176" s="238"/>
      <c r="AD176" s="238"/>
      <c r="AE176" s="238"/>
      <c r="AF176" s="238"/>
      <c r="AG176" s="238"/>
      <c r="AH176" s="238"/>
      <c r="AI176" s="238"/>
      <c r="AJ176" s="238"/>
      <c r="AK176" s="238"/>
      <c r="AL176" s="238"/>
      <c r="AM176" s="238"/>
      <c r="AN176" s="238"/>
      <c r="AO176" s="238"/>
      <c r="AP176" s="238"/>
      <c r="AQ176" s="238"/>
      <c r="AR176" s="238"/>
      <c r="AS176" s="238"/>
      <c r="AT176" s="238"/>
      <c r="AU176" s="238"/>
      <c r="AV176" s="238"/>
      <c r="AW176" s="238"/>
      <c r="AX176" s="238"/>
      <c r="BA176" s="43"/>
      <c r="BB176" s="28"/>
      <c r="BC176" s="29"/>
      <c r="BD176" s="28"/>
      <c r="BE176" s="29"/>
      <c r="BF176" s="28"/>
      <c r="BG176" s="29"/>
    </row>
    <row r="177" spans="1:59" s="2" customFormat="1" ht="27.6" customHeight="1">
      <c r="A177" s="197" t="s">
        <v>209</v>
      </c>
      <c r="B177" s="197"/>
      <c r="C177" s="197"/>
      <c r="D177" s="197"/>
      <c r="E177" s="198"/>
      <c r="F177" s="335" t="s">
        <v>210</v>
      </c>
      <c r="G177" s="335"/>
      <c r="H177" s="335"/>
      <c r="I177" s="335"/>
      <c r="J177" s="335"/>
      <c r="K177" s="335"/>
      <c r="L177" s="335"/>
      <c r="M177" s="335"/>
      <c r="N177" s="335"/>
      <c r="O177" s="335" t="s">
        <v>211</v>
      </c>
      <c r="P177" s="335"/>
      <c r="Q177" s="335"/>
      <c r="R177" s="335"/>
      <c r="S177" s="335"/>
      <c r="T177" s="335"/>
      <c r="U177" s="335"/>
      <c r="V177" s="335"/>
      <c r="W177" s="335"/>
      <c r="X177" s="233">
        <v>2500</v>
      </c>
      <c r="Y177" s="233"/>
      <c r="Z177" s="233"/>
      <c r="AA177" s="233"/>
      <c r="AB177" s="233"/>
      <c r="AC177" s="233"/>
      <c r="AD177" s="233"/>
      <c r="AE177" s="233"/>
      <c r="AF177" s="233"/>
      <c r="AG177" s="233">
        <v>10</v>
      </c>
      <c r="AH177" s="233"/>
      <c r="AI177" s="233"/>
      <c r="AJ177" s="233"/>
      <c r="AK177" s="233"/>
      <c r="AL177" s="233"/>
      <c r="AM177" s="233">
        <v>3</v>
      </c>
      <c r="AN177" s="233"/>
      <c r="AO177" s="233"/>
      <c r="AP177" s="233"/>
      <c r="AQ177" s="309">
        <f>IF('Rebate Codes (Recommended)'!$C$6=Lookups!$C$7,Lookups!$H$127,Lookups!$H$126)*AG177*AM177</f>
        <v>1650</v>
      </c>
      <c r="AR177" s="309"/>
      <c r="AS177" s="309"/>
      <c r="AT177" s="309"/>
      <c r="AU177" s="309"/>
      <c r="AV177" s="309"/>
      <c r="AW177" s="309"/>
      <c r="AX177" s="161"/>
      <c r="BA177" s="43"/>
      <c r="BB177" s="28"/>
      <c r="BC177" s="29"/>
      <c r="BD177" s="28"/>
      <c r="BE177" s="29"/>
      <c r="BF177" s="28"/>
      <c r="BG177" s="29"/>
    </row>
    <row r="178" spans="1:59" s="2" customFormat="1" ht="13.9">
      <c r="A178" s="223"/>
      <c r="B178" s="223"/>
      <c r="C178" s="223"/>
      <c r="D178" s="223"/>
      <c r="E178" s="224"/>
      <c r="F178" s="300"/>
      <c r="G178" s="300"/>
      <c r="H178" s="300"/>
      <c r="I178" s="300"/>
      <c r="J178" s="300"/>
      <c r="K178" s="300"/>
      <c r="L178" s="300"/>
      <c r="M178" s="300"/>
      <c r="N178" s="300"/>
      <c r="O178" s="300"/>
      <c r="P178" s="300"/>
      <c r="Q178" s="300"/>
      <c r="R178" s="300"/>
      <c r="S178" s="300"/>
      <c r="T178" s="300"/>
      <c r="U178" s="300"/>
      <c r="V178" s="300"/>
      <c r="W178" s="300"/>
      <c r="X178" s="232"/>
      <c r="Y178" s="232"/>
      <c r="Z178" s="232"/>
      <c r="AA178" s="232"/>
      <c r="AB178" s="232"/>
      <c r="AC178" s="232"/>
      <c r="AD178" s="232"/>
      <c r="AE178" s="232"/>
      <c r="AF178" s="232"/>
      <c r="AG178" s="303"/>
      <c r="AH178" s="303"/>
      <c r="AI178" s="303"/>
      <c r="AJ178" s="303"/>
      <c r="AK178" s="303"/>
      <c r="AL178" s="303"/>
      <c r="AM178" s="232"/>
      <c r="AN178" s="232"/>
      <c r="AO178" s="232"/>
      <c r="AP178" s="232"/>
      <c r="AQ178" s="301">
        <f>IF('Rebate Codes (Recommended)'!$C$6=Lookups!$C$7,Lookups!$H$127,Lookups!$H$126)*AG178*AM178</f>
        <v>0</v>
      </c>
      <c r="AR178" s="301"/>
      <c r="AS178" s="301"/>
      <c r="AT178" s="301"/>
      <c r="AU178" s="301"/>
      <c r="AV178" s="301"/>
      <c r="AW178" s="301"/>
      <c r="AX178" s="302"/>
      <c r="BA178" s="43"/>
      <c r="BB178" s="63" t="str">
        <f>IF(O178=Lookups!$D$131,"&lt;---- Describe 'Other' Controls Before VFD!","")</f>
        <v/>
      </c>
      <c r="BC178" s="29"/>
      <c r="BD178" s="28"/>
      <c r="BE178" s="29"/>
      <c r="BF178" s="28"/>
      <c r="BG178" s="29"/>
    </row>
    <row r="179" spans="1:59" s="2" customFormat="1" ht="13.9">
      <c r="A179" s="223"/>
      <c r="B179" s="223"/>
      <c r="C179" s="223"/>
      <c r="D179" s="223"/>
      <c r="E179" s="224"/>
      <c r="F179" s="300"/>
      <c r="G179" s="300"/>
      <c r="H179" s="300"/>
      <c r="I179" s="300"/>
      <c r="J179" s="300"/>
      <c r="K179" s="300"/>
      <c r="L179" s="300"/>
      <c r="M179" s="300"/>
      <c r="N179" s="300"/>
      <c r="O179" s="300"/>
      <c r="P179" s="300"/>
      <c r="Q179" s="300"/>
      <c r="R179" s="300"/>
      <c r="S179" s="300"/>
      <c r="T179" s="300"/>
      <c r="U179" s="300"/>
      <c r="V179" s="300"/>
      <c r="W179" s="300"/>
      <c r="X179" s="232"/>
      <c r="Y179" s="232"/>
      <c r="Z179" s="232"/>
      <c r="AA179" s="232"/>
      <c r="AB179" s="232"/>
      <c r="AC179" s="232"/>
      <c r="AD179" s="232"/>
      <c r="AE179" s="232"/>
      <c r="AF179" s="232"/>
      <c r="AG179" s="303"/>
      <c r="AH179" s="303"/>
      <c r="AI179" s="303"/>
      <c r="AJ179" s="303"/>
      <c r="AK179" s="303"/>
      <c r="AL179" s="303"/>
      <c r="AM179" s="232"/>
      <c r="AN179" s="232"/>
      <c r="AO179" s="232"/>
      <c r="AP179" s="232"/>
      <c r="AQ179" s="301">
        <f>IF('Rebate Codes (Recommended)'!$C$6=Lookups!$C$7,Lookups!$H$127,Lookups!$H$126)*AG179*AM179</f>
        <v>0</v>
      </c>
      <c r="AR179" s="301"/>
      <c r="AS179" s="301"/>
      <c r="AT179" s="301"/>
      <c r="AU179" s="301"/>
      <c r="AV179" s="301"/>
      <c r="AW179" s="301"/>
      <c r="AX179" s="302"/>
      <c r="BA179" s="43"/>
      <c r="BB179" s="63" t="str">
        <f>IF(O179=Lookups!$D$131,"&lt;---- Describe 'Other' Controls Before VFD!","")</f>
        <v/>
      </c>
      <c r="BC179" s="29"/>
      <c r="BD179" s="28"/>
      <c r="BE179" s="29"/>
      <c r="BF179" s="28"/>
      <c r="BG179" s="29"/>
    </row>
    <row r="180" spans="1:59" s="2" customFormat="1" ht="12.75" customHeight="1">
      <c r="A180" s="223"/>
      <c r="B180" s="223"/>
      <c r="C180" s="223"/>
      <c r="D180" s="223"/>
      <c r="E180" s="224"/>
      <c r="F180" s="300"/>
      <c r="G180" s="300"/>
      <c r="H180" s="300"/>
      <c r="I180" s="300"/>
      <c r="J180" s="300"/>
      <c r="K180" s="300"/>
      <c r="L180" s="300"/>
      <c r="M180" s="300"/>
      <c r="N180" s="300"/>
      <c r="O180" s="300"/>
      <c r="P180" s="300"/>
      <c r="Q180" s="300"/>
      <c r="R180" s="300"/>
      <c r="S180" s="300"/>
      <c r="T180" s="300"/>
      <c r="U180" s="300"/>
      <c r="V180" s="300"/>
      <c r="W180" s="300"/>
      <c r="X180" s="232"/>
      <c r="Y180" s="232"/>
      <c r="Z180" s="232"/>
      <c r="AA180" s="232"/>
      <c r="AB180" s="232"/>
      <c r="AC180" s="232"/>
      <c r="AD180" s="232"/>
      <c r="AE180" s="232"/>
      <c r="AF180" s="232"/>
      <c r="AG180" s="303"/>
      <c r="AH180" s="303"/>
      <c r="AI180" s="303"/>
      <c r="AJ180" s="303"/>
      <c r="AK180" s="303"/>
      <c r="AL180" s="303"/>
      <c r="AM180" s="232"/>
      <c r="AN180" s="232"/>
      <c r="AO180" s="232"/>
      <c r="AP180" s="232"/>
      <c r="AQ180" s="301">
        <f>IF('Rebate Codes (Recommended)'!$C$6=Lookups!$C$7,Lookups!$H$127,Lookups!$H$126)*AG180*AM180</f>
        <v>0</v>
      </c>
      <c r="AR180" s="301"/>
      <c r="AS180" s="301"/>
      <c r="AT180" s="301"/>
      <c r="AU180" s="301"/>
      <c r="AV180" s="301"/>
      <c r="AW180" s="301"/>
      <c r="AX180" s="302"/>
      <c r="BA180" s="43"/>
      <c r="BB180" s="63" t="str">
        <f>IF(O180=Lookups!$D$131,"&lt;---- Describe 'Other' Controls Before VFD!","")</f>
        <v/>
      </c>
      <c r="BC180" s="29"/>
      <c r="BD180" s="28"/>
      <c r="BE180" s="29"/>
      <c r="BF180" s="28"/>
      <c r="BG180" s="29"/>
    </row>
    <row r="181" spans="1:59" s="2" customFormat="1" ht="13.9">
      <c r="A181" s="223"/>
      <c r="B181" s="223"/>
      <c r="C181" s="223"/>
      <c r="D181" s="223"/>
      <c r="E181" s="224"/>
      <c r="F181" s="300"/>
      <c r="G181" s="300"/>
      <c r="H181" s="300"/>
      <c r="I181" s="300"/>
      <c r="J181" s="300"/>
      <c r="K181" s="300"/>
      <c r="L181" s="300"/>
      <c r="M181" s="300"/>
      <c r="N181" s="300"/>
      <c r="O181" s="300"/>
      <c r="P181" s="300"/>
      <c r="Q181" s="300"/>
      <c r="R181" s="300"/>
      <c r="S181" s="300"/>
      <c r="T181" s="300"/>
      <c r="U181" s="300"/>
      <c r="V181" s="300"/>
      <c r="W181" s="300"/>
      <c r="X181" s="232"/>
      <c r="Y181" s="232"/>
      <c r="Z181" s="232"/>
      <c r="AA181" s="232"/>
      <c r="AB181" s="232"/>
      <c r="AC181" s="232"/>
      <c r="AD181" s="232"/>
      <c r="AE181" s="232"/>
      <c r="AF181" s="232"/>
      <c r="AG181" s="303"/>
      <c r="AH181" s="303"/>
      <c r="AI181" s="303"/>
      <c r="AJ181" s="303"/>
      <c r="AK181" s="303"/>
      <c r="AL181" s="303"/>
      <c r="AM181" s="232"/>
      <c r="AN181" s="232"/>
      <c r="AO181" s="232"/>
      <c r="AP181" s="232"/>
      <c r="AQ181" s="301">
        <f>IF('Rebate Codes (Recommended)'!$C$6=Lookups!$C$7,Lookups!$H$127,Lookups!$H$126)*AG181*AM181</f>
        <v>0</v>
      </c>
      <c r="AR181" s="301"/>
      <c r="AS181" s="301"/>
      <c r="AT181" s="301"/>
      <c r="AU181" s="301"/>
      <c r="AV181" s="301"/>
      <c r="AW181" s="301"/>
      <c r="AX181" s="302"/>
      <c r="BA181" s="43"/>
      <c r="BB181" s="63" t="str">
        <f>IF(O181=Lookups!$D$131,"&lt;---- Describe 'Other' Controls Before VFD!","")</f>
        <v/>
      </c>
      <c r="BC181" s="29"/>
      <c r="BD181" s="28"/>
      <c r="BE181" s="29"/>
      <c r="BF181" s="28"/>
      <c r="BG181" s="29"/>
    </row>
    <row r="182" spans="1:59" s="2" customFormat="1" ht="13.9">
      <c r="A182" s="223"/>
      <c r="B182" s="223"/>
      <c r="C182" s="223"/>
      <c r="D182" s="223"/>
      <c r="E182" s="224"/>
      <c r="F182" s="300"/>
      <c r="G182" s="300"/>
      <c r="H182" s="300"/>
      <c r="I182" s="300"/>
      <c r="J182" s="300"/>
      <c r="K182" s="300"/>
      <c r="L182" s="300"/>
      <c r="M182" s="300"/>
      <c r="N182" s="300"/>
      <c r="O182" s="300"/>
      <c r="P182" s="300"/>
      <c r="Q182" s="300"/>
      <c r="R182" s="300"/>
      <c r="S182" s="300"/>
      <c r="T182" s="300"/>
      <c r="U182" s="300"/>
      <c r="V182" s="300"/>
      <c r="W182" s="300"/>
      <c r="X182" s="232"/>
      <c r="Y182" s="232"/>
      <c r="Z182" s="232"/>
      <c r="AA182" s="232"/>
      <c r="AB182" s="232"/>
      <c r="AC182" s="232"/>
      <c r="AD182" s="232"/>
      <c r="AE182" s="232"/>
      <c r="AF182" s="232"/>
      <c r="AG182" s="303"/>
      <c r="AH182" s="303"/>
      <c r="AI182" s="303"/>
      <c r="AJ182" s="303"/>
      <c r="AK182" s="303"/>
      <c r="AL182" s="303"/>
      <c r="AM182" s="232"/>
      <c r="AN182" s="232"/>
      <c r="AO182" s="232"/>
      <c r="AP182" s="232"/>
      <c r="AQ182" s="301">
        <f>IF('Rebate Codes (Recommended)'!$C$6=Lookups!$C$7,Lookups!$H$127,Lookups!$H$126)*AG182*AM182</f>
        <v>0</v>
      </c>
      <c r="AR182" s="301"/>
      <c r="AS182" s="301"/>
      <c r="AT182" s="301"/>
      <c r="AU182" s="301"/>
      <c r="AV182" s="301"/>
      <c r="AW182" s="301"/>
      <c r="AX182" s="302"/>
      <c r="BA182" s="43"/>
      <c r="BB182" s="63" t="str">
        <f>IF(O182=Lookups!$D$131,"&lt;---- Describe 'Other' Controls Before VFD!","")</f>
        <v/>
      </c>
      <c r="BC182" s="29"/>
      <c r="BD182" s="28"/>
      <c r="BE182" s="29"/>
      <c r="BF182" s="28"/>
      <c r="BG182" s="29"/>
    </row>
    <row r="183" spans="1:59" s="2" customFormat="1" ht="13.9">
      <c r="A183" s="223"/>
      <c r="B183" s="223"/>
      <c r="C183" s="223"/>
      <c r="D183" s="223"/>
      <c r="E183" s="224"/>
      <c r="F183" s="300"/>
      <c r="G183" s="300"/>
      <c r="H183" s="300"/>
      <c r="I183" s="300"/>
      <c r="J183" s="300"/>
      <c r="K183" s="300"/>
      <c r="L183" s="300"/>
      <c r="M183" s="300"/>
      <c r="N183" s="300"/>
      <c r="O183" s="300"/>
      <c r="P183" s="300"/>
      <c r="Q183" s="300"/>
      <c r="R183" s="300"/>
      <c r="S183" s="300"/>
      <c r="T183" s="300"/>
      <c r="U183" s="300"/>
      <c r="V183" s="300"/>
      <c r="W183" s="300"/>
      <c r="X183" s="232"/>
      <c r="Y183" s="232"/>
      <c r="Z183" s="232"/>
      <c r="AA183" s="232"/>
      <c r="AB183" s="232"/>
      <c r="AC183" s="232"/>
      <c r="AD183" s="232"/>
      <c r="AE183" s="232"/>
      <c r="AF183" s="232"/>
      <c r="AG183" s="303"/>
      <c r="AH183" s="303"/>
      <c r="AI183" s="303"/>
      <c r="AJ183" s="303"/>
      <c r="AK183" s="303"/>
      <c r="AL183" s="303"/>
      <c r="AM183" s="232"/>
      <c r="AN183" s="232"/>
      <c r="AO183" s="232"/>
      <c r="AP183" s="232"/>
      <c r="AQ183" s="301">
        <f>IF('Rebate Codes (Recommended)'!$C$6=Lookups!$C$7,Lookups!$H$127,Lookups!$H$126)*AG183*AM183</f>
        <v>0</v>
      </c>
      <c r="AR183" s="301"/>
      <c r="AS183" s="301"/>
      <c r="AT183" s="301"/>
      <c r="AU183" s="301"/>
      <c r="AV183" s="301"/>
      <c r="AW183" s="301"/>
      <c r="AX183" s="302"/>
      <c r="BA183" s="43"/>
      <c r="BB183" s="63" t="str">
        <f>IF(O183=Lookups!$D$131,"&lt;---- Describe 'Other' Controls Before VFD!","")</f>
        <v/>
      </c>
      <c r="BC183" s="29"/>
      <c r="BD183" s="28"/>
      <c r="BE183" s="29"/>
      <c r="BF183" s="28"/>
      <c r="BG183" s="29"/>
    </row>
    <row r="184" spans="1:59" s="2" customFormat="1" ht="13.9">
      <c r="A184" s="223"/>
      <c r="B184" s="223"/>
      <c r="C184" s="223"/>
      <c r="D184" s="223"/>
      <c r="E184" s="224"/>
      <c r="F184" s="300"/>
      <c r="G184" s="300"/>
      <c r="H184" s="300"/>
      <c r="I184" s="300"/>
      <c r="J184" s="300"/>
      <c r="K184" s="300"/>
      <c r="L184" s="300"/>
      <c r="M184" s="300"/>
      <c r="N184" s="300"/>
      <c r="O184" s="300"/>
      <c r="P184" s="300"/>
      <c r="Q184" s="300"/>
      <c r="R184" s="300"/>
      <c r="S184" s="300"/>
      <c r="T184" s="300"/>
      <c r="U184" s="300"/>
      <c r="V184" s="300"/>
      <c r="W184" s="300"/>
      <c r="X184" s="232"/>
      <c r="Y184" s="232"/>
      <c r="Z184" s="232"/>
      <c r="AA184" s="232"/>
      <c r="AB184" s="232"/>
      <c r="AC184" s="232"/>
      <c r="AD184" s="232"/>
      <c r="AE184" s="232"/>
      <c r="AF184" s="232"/>
      <c r="AG184" s="303"/>
      <c r="AH184" s="303"/>
      <c r="AI184" s="303"/>
      <c r="AJ184" s="303"/>
      <c r="AK184" s="303"/>
      <c r="AL184" s="303"/>
      <c r="AM184" s="232"/>
      <c r="AN184" s="232"/>
      <c r="AO184" s="232"/>
      <c r="AP184" s="232"/>
      <c r="AQ184" s="301">
        <f>IF('Rebate Codes (Recommended)'!$C$6=Lookups!$C$7,Lookups!$H$127,Lookups!$H$126)*AG184*AM184</f>
        <v>0</v>
      </c>
      <c r="AR184" s="301"/>
      <c r="AS184" s="301"/>
      <c r="AT184" s="301"/>
      <c r="AU184" s="301"/>
      <c r="AV184" s="301"/>
      <c r="AW184" s="301"/>
      <c r="AX184" s="302"/>
      <c r="BA184" s="43"/>
      <c r="BB184" s="63" t="str">
        <f>IF(O184=Lookups!$D$131,"&lt;---- Describe 'Other' Controls Before VFD!","")</f>
        <v/>
      </c>
      <c r="BC184" s="29"/>
      <c r="BD184" s="28"/>
      <c r="BE184" s="29"/>
      <c r="BF184" s="28"/>
      <c r="BG184" s="29"/>
    </row>
    <row r="185" spans="1:59" s="2" customFormat="1" ht="13.9">
      <c r="A185" s="223"/>
      <c r="B185" s="223"/>
      <c r="C185" s="223"/>
      <c r="D185" s="223"/>
      <c r="E185" s="224"/>
      <c r="F185" s="300"/>
      <c r="G185" s="300"/>
      <c r="H185" s="300"/>
      <c r="I185" s="300"/>
      <c r="J185" s="300"/>
      <c r="K185" s="300"/>
      <c r="L185" s="300"/>
      <c r="M185" s="300"/>
      <c r="N185" s="300"/>
      <c r="O185" s="300"/>
      <c r="P185" s="300"/>
      <c r="Q185" s="300"/>
      <c r="R185" s="300"/>
      <c r="S185" s="300"/>
      <c r="T185" s="300"/>
      <c r="U185" s="300"/>
      <c r="V185" s="300"/>
      <c r="W185" s="300"/>
      <c r="X185" s="232"/>
      <c r="Y185" s="232"/>
      <c r="Z185" s="232"/>
      <c r="AA185" s="232"/>
      <c r="AB185" s="232"/>
      <c r="AC185" s="232"/>
      <c r="AD185" s="232"/>
      <c r="AE185" s="232"/>
      <c r="AF185" s="232"/>
      <c r="AG185" s="303"/>
      <c r="AH185" s="303"/>
      <c r="AI185" s="303"/>
      <c r="AJ185" s="303"/>
      <c r="AK185" s="303"/>
      <c r="AL185" s="303"/>
      <c r="AM185" s="232"/>
      <c r="AN185" s="232"/>
      <c r="AO185" s="232"/>
      <c r="AP185" s="232"/>
      <c r="AQ185" s="301">
        <f>IF('Rebate Codes (Recommended)'!$C$6=Lookups!$C$7,Lookups!$H$127,Lookups!$H$126)*AG185*AM185</f>
        <v>0</v>
      </c>
      <c r="AR185" s="301"/>
      <c r="AS185" s="301"/>
      <c r="AT185" s="301"/>
      <c r="AU185" s="301"/>
      <c r="AV185" s="301"/>
      <c r="AW185" s="301"/>
      <c r="AX185" s="302"/>
      <c r="BA185" s="43"/>
      <c r="BB185" s="63" t="str">
        <f>IF(O185=Lookups!$D$131,"&lt;---- Describe 'Other' Controls Before VFD!","")</f>
        <v/>
      </c>
      <c r="BC185" s="29"/>
      <c r="BD185" s="28"/>
      <c r="BE185" s="29"/>
      <c r="BF185" s="28"/>
      <c r="BG185" s="29"/>
    </row>
    <row r="186" spans="1:59" s="2" customFormat="1" ht="13.9">
      <c r="A186" s="223"/>
      <c r="B186" s="223"/>
      <c r="C186" s="223"/>
      <c r="D186" s="223"/>
      <c r="E186" s="224"/>
      <c r="F186" s="300"/>
      <c r="G186" s="300"/>
      <c r="H186" s="300"/>
      <c r="I186" s="300"/>
      <c r="J186" s="300"/>
      <c r="K186" s="300"/>
      <c r="L186" s="300"/>
      <c r="M186" s="300"/>
      <c r="N186" s="300"/>
      <c r="O186" s="300"/>
      <c r="P186" s="300"/>
      <c r="Q186" s="300"/>
      <c r="R186" s="300"/>
      <c r="S186" s="300"/>
      <c r="T186" s="300"/>
      <c r="U186" s="300"/>
      <c r="V186" s="300"/>
      <c r="W186" s="300"/>
      <c r="X186" s="232"/>
      <c r="Y186" s="232"/>
      <c r="Z186" s="232"/>
      <c r="AA186" s="232"/>
      <c r="AB186" s="232"/>
      <c r="AC186" s="232"/>
      <c r="AD186" s="232"/>
      <c r="AE186" s="232"/>
      <c r="AF186" s="232"/>
      <c r="AG186" s="303"/>
      <c r="AH186" s="303"/>
      <c r="AI186" s="303"/>
      <c r="AJ186" s="303"/>
      <c r="AK186" s="303"/>
      <c r="AL186" s="303"/>
      <c r="AM186" s="232"/>
      <c r="AN186" s="232"/>
      <c r="AO186" s="232"/>
      <c r="AP186" s="232"/>
      <c r="AQ186" s="301">
        <f>IF('Rebate Codes (Recommended)'!$C$6=Lookups!$C$7,Lookups!$H$127,Lookups!$H$126)*AG186*AM186</f>
        <v>0</v>
      </c>
      <c r="AR186" s="301"/>
      <c r="AS186" s="301"/>
      <c r="AT186" s="301"/>
      <c r="AU186" s="301"/>
      <c r="AV186" s="301"/>
      <c r="AW186" s="301"/>
      <c r="AX186" s="302"/>
      <c r="BA186" s="43"/>
      <c r="BB186" s="63" t="str">
        <f>IF(O186=Lookups!$D$131,"&lt;---- Describe 'Other' Controls Before VFD!","")</f>
        <v/>
      </c>
      <c r="BC186" s="29"/>
      <c r="BD186" s="28"/>
      <c r="BE186" s="29"/>
      <c r="BF186" s="28"/>
      <c r="BG186" s="29"/>
    </row>
    <row r="187" spans="1:59" s="2" customFormat="1" ht="13.9">
      <c r="A187" s="223"/>
      <c r="B187" s="223"/>
      <c r="C187" s="223"/>
      <c r="D187" s="223"/>
      <c r="E187" s="223"/>
      <c r="F187" s="300"/>
      <c r="G187" s="300"/>
      <c r="H187" s="300"/>
      <c r="I187" s="300"/>
      <c r="J187" s="300"/>
      <c r="K187" s="300"/>
      <c r="L187" s="300"/>
      <c r="M187" s="300"/>
      <c r="N187" s="300"/>
      <c r="O187" s="300"/>
      <c r="P187" s="300"/>
      <c r="Q187" s="300"/>
      <c r="R187" s="300"/>
      <c r="S187" s="300"/>
      <c r="T187" s="300"/>
      <c r="U187" s="300"/>
      <c r="V187" s="300"/>
      <c r="W187" s="300"/>
      <c r="X187" s="232"/>
      <c r="Y187" s="232"/>
      <c r="Z187" s="232"/>
      <c r="AA187" s="232"/>
      <c r="AB187" s="232"/>
      <c r="AC187" s="232"/>
      <c r="AD187" s="232"/>
      <c r="AE187" s="232"/>
      <c r="AF187" s="232"/>
      <c r="AG187" s="303"/>
      <c r="AH187" s="303"/>
      <c r="AI187" s="303"/>
      <c r="AJ187" s="303"/>
      <c r="AK187" s="303"/>
      <c r="AL187" s="303"/>
      <c r="AM187" s="232"/>
      <c r="AN187" s="232"/>
      <c r="AO187" s="232"/>
      <c r="AP187" s="232"/>
      <c r="AQ187" s="301">
        <f>IF('Rebate Codes (Recommended)'!$C$6=Lookups!$C$7,Lookups!$H$127,Lookups!$H$126)*AG187*AM187</f>
        <v>0</v>
      </c>
      <c r="AR187" s="301"/>
      <c r="AS187" s="301"/>
      <c r="AT187" s="301"/>
      <c r="AU187" s="301"/>
      <c r="AV187" s="301"/>
      <c r="AW187" s="301"/>
      <c r="AX187" s="302"/>
      <c r="BA187" s="43"/>
      <c r="BB187" s="63" t="str">
        <f>IF(O187=Lookups!$D$131,"&lt;---- Describe 'Other' Controls Before VFD!","")</f>
        <v/>
      </c>
      <c r="BC187" s="29"/>
      <c r="BD187" s="28"/>
      <c r="BE187" s="29"/>
      <c r="BF187" s="28"/>
      <c r="BG187" s="29"/>
    </row>
    <row r="188" spans="1:59" s="2" customFormat="1" ht="15.6">
      <c r="A188" s="350" t="s">
        <v>212</v>
      </c>
      <c r="B188" s="350"/>
      <c r="C188" s="352" t="s">
        <v>213</v>
      </c>
      <c r="D188" s="352"/>
      <c r="E188" s="352"/>
      <c r="F188" s="352"/>
      <c r="G188" s="352"/>
      <c r="H188" s="352"/>
      <c r="I188" s="352"/>
      <c r="J188" s="352"/>
      <c r="K188" s="352"/>
      <c r="L188" s="352"/>
      <c r="M188" s="352"/>
      <c r="N188" s="352"/>
      <c r="O188" s="352"/>
      <c r="P188" s="352"/>
      <c r="Q188" s="352"/>
      <c r="R188" s="352"/>
      <c r="S188" s="352"/>
      <c r="T188" s="352"/>
      <c r="U188" s="352"/>
      <c r="V188" s="352"/>
      <c r="W188" s="352"/>
      <c r="X188" s="352"/>
      <c r="Y188" s="352"/>
      <c r="Z188" s="352"/>
      <c r="AA188" s="352"/>
      <c r="AB188" s="352"/>
      <c r="AC188" s="352"/>
      <c r="AD188" s="352"/>
      <c r="AE188" s="352"/>
      <c r="AF188" s="352"/>
      <c r="AG188" s="352"/>
      <c r="AH188" s="352"/>
      <c r="AI188" s="352"/>
      <c r="AJ188" s="352"/>
      <c r="AK188" s="352"/>
      <c r="AL188" s="352"/>
      <c r="AM188" s="352"/>
      <c r="AN188" s="352"/>
      <c r="AO188" s="352"/>
      <c r="AP188" s="352"/>
      <c r="AQ188" s="352"/>
      <c r="AR188" s="352"/>
      <c r="AS188" s="352"/>
      <c r="AT188" s="351" t="s">
        <v>214</v>
      </c>
      <c r="AU188" s="351"/>
      <c r="AV188" s="351"/>
      <c r="AW188" s="351"/>
      <c r="AX188" s="351"/>
      <c r="BA188" s="104" t="str">
        <f>IF(ISNA(VLOOKUP("HVAC-I", 'Rebate Codes (Recommended)'!$H$10:$H$29,1,FALSE)),"","&lt;---- Complete this supplemental data sheet table!")</f>
        <v/>
      </c>
      <c r="BB188" s="28"/>
      <c r="BC188" s="29"/>
      <c r="BD188" s="28"/>
      <c r="BE188" s="29"/>
      <c r="BF188" s="28"/>
      <c r="BG188" s="29"/>
    </row>
    <row r="189" spans="1:59" s="2" customFormat="1" ht="13.9" customHeight="1">
      <c r="A189" s="353" t="s">
        <v>215</v>
      </c>
      <c r="B189" s="353"/>
      <c r="C189" s="353"/>
      <c r="D189" s="353"/>
      <c r="E189" s="353"/>
      <c r="F189" s="353"/>
      <c r="G189" s="353"/>
      <c r="H189" s="353"/>
      <c r="I189" s="353"/>
      <c r="J189" s="353"/>
      <c r="K189" s="353" t="s">
        <v>216</v>
      </c>
      <c r="L189" s="353"/>
      <c r="M189" s="353"/>
      <c r="N189" s="353"/>
      <c r="O189" s="353"/>
      <c r="P189" s="353"/>
      <c r="Q189" s="353"/>
      <c r="R189" s="353"/>
      <c r="S189" s="353"/>
      <c r="T189" s="353"/>
      <c r="U189" s="353" t="s">
        <v>217</v>
      </c>
      <c r="V189" s="353"/>
      <c r="W189" s="353"/>
      <c r="X189" s="353"/>
      <c r="Y189" s="353"/>
      <c r="Z189" s="353"/>
      <c r="AA189" s="353"/>
      <c r="AB189" s="353"/>
      <c r="AC189" s="353"/>
      <c r="AD189" s="353"/>
      <c r="AE189" s="353"/>
      <c r="AF189" s="353" t="s">
        <v>218</v>
      </c>
      <c r="AG189" s="353"/>
      <c r="AH189" s="353"/>
      <c r="AI189" s="353"/>
      <c r="AJ189" s="353"/>
      <c r="AK189" s="353"/>
      <c r="AL189" s="353"/>
      <c r="AM189" s="353"/>
      <c r="AN189" s="353"/>
      <c r="AO189" s="353"/>
      <c r="AP189" s="353"/>
      <c r="AQ189" s="353" t="s">
        <v>219</v>
      </c>
      <c r="AR189" s="353"/>
      <c r="AS189" s="353"/>
      <c r="AT189" s="353"/>
      <c r="AU189" s="353"/>
      <c r="AV189" s="353"/>
      <c r="AW189" s="353"/>
      <c r="AX189" s="353"/>
      <c r="BA189" s="43"/>
      <c r="BB189" s="28"/>
      <c r="BC189" s="29"/>
      <c r="BD189" s="28"/>
      <c r="BE189" s="29"/>
      <c r="BF189" s="28"/>
      <c r="BG189" s="29"/>
    </row>
    <row r="190" spans="1:59" s="2" customFormat="1" ht="12.75" customHeight="1">
      <c r="A190" s="353"/>
      <c r="B190" s="353"/>
      <c r="C190" s="353"/>
      <c r="D190" s="353"/>
      <c r="E190" s="353"/>
      <c r="F190" s="353"/>
      <c r="G190" s="353"/>
      <c r="H190" s="353"/>
      <c r="I190" s="353"/>
      <c r="J190" s="353"/>
      <c r="K190" s="353"/>
      <c r="L190" s="353"/>
      <c r="M190" s="353"/>
      <c r="N190" s="353"/>
      <c r="O190" s="353"/>
      <c r="P190" s="353"/>
      <c r="Q190" s="353"/>
      <c r="R190" s="353"/>
      <c r="S190" s="353"/>
      <c r="T190" s="353"/>
      <c r="U190" s="353"/>
      <c r="V190" s="353"/>
      <c r="W190" s="353"/>
      <c r="X190" s="353"/>
      <c r="Y190" s="353"/>
      <c r="Z190" s="353"/>
      <c r="AA190" s="353"/>
      <c r="AB190" s="353"/>
      <c r="AC190" s="353"/>
      <c r="AD190" s="353"/>
      <c r="AE190" s="353"/>
      <c r="AF190" s="353"/>
      <c r="AG190" s="353"/>
      <c r="AH190" s="353"/>
      <c r="AI190" s="353"/>
      <c r="AJ190" s="353"/>
      <c r="AK190" s="353"/>
      <c r="AL190" s="353"/>
      <c r="AM190" s="353"/>
      <c r="AN190" s="353"/>
      <c r="AO190" s="353"/>
      <c r="AP190" s="353"/>
      <c r="AQ190" s="353"/>
      <c r="AR190" s="353"/>
      <c r="AS190" s="353"/>
      <c r="AT190" s="353"/>
      <c r="AU190" s="353"/>
      <c r="AV190" s="353"/>
      <c r="AW190" s="353"/>
      <c r="AX190" s="353"/>
      <c r="BA190" s="43"/>
      <c r="BB190" s="28"/>
      <c r="BC190" s="29"/>
      <c r="BD190" s="28"/>
      <c r="BE190" s="29"/>
      <c r="BF190" s="28"/>
      <c r="BG190" s="29"/>
    </row>
    <row r="191" spans="1:59" s="2" customFormat="1" ht="13.9" customHeight="1">
      <c r="A191" s="197" t="s">
        <v>220</v>
      </c>
      <c r="B191" s="197"/>
      <c r="C191" s="197"/>
      <c r="D191" s="197"/>
      <c r="E191" s="197"/>
      <c r="F191" s="197"/>
      <c r="G191" s="197"/>
      <c r="H191" s="197"/>
      <c r="I191" s="197"/>
      <c r="J191" s="198"/>
      <c r="K191" s="133">
        <v>15</v>
      </c>
      <c r="L191" s="134"/>
      <c r="M191" s="134"/>
      <c r="N191" s="134"/>
      <c r="O191" s="134"/>
      <c r="P191" s="134"/>
      <c r="Q191" s="134"/>
      <c r="R191" s="134"/>
      <c r="S191" s="134"/>
      <c r="T191" s="135"/>
      <c r="U191" s="133">
        <v>12</v>
      </c>
      <c r="V191" s="134"/>
      <c r="W191" s="134"/>
      <c r="X191" s="134"/>
      <c r="Y191" s="134"/>
      <c r="Z191" s="134"/>
      <c r="AA191" s="134"/>
      <c r="AB191" s="134"/>
      <c r="AC191" s="134"/>
      <c r="AD191" s="134"/>
      <c r="AE191" s="135"/>
      <c r="AF191" s="297" t="s">
        <v>161</v>
      </c>
      <c r="AG191" s="356"/>
      <c r="AH191" s="356"/>
      <c r="AI191" s="356"/>
      <c r="AJ191" s="356"/>
      <c r="AK191" s="356"/>
      <c r="AL191" s="356"/>
      <c r="AM191" s="356"/>
      <c r="AN191" s="356"/>
      <c r="AO191" s="356"/>
      <c r="AP191" s="357"/>
      <c r="AQ191" s="354">
        <v>65</v>
      </c>
      <c r="AR191" s="355"/>
      <c r="AS191" s="355"/>
      <c r="AT191" s="355"/>
      <c r="AU191" s="355"/>
      <c r="AV191" s="355"/>
      <c r="AW191" s="355"/>
      <c r="AX191" s="355"/>
      <c r="BA191" s="43"/>
      <c r="BB191" s="28"/>
      <c r="BC191" s="29"/>
      <c r="BD191" s="28"/>
      <c r="BE191" s="29"/>
      <c r="BF191" s="28"/>
      <c r="BG191" s="29"/>
    </row>
    <row r="192" spans="1:59" s="2" customFormat="1" ht="13.9">
      <c r="A192" s="364"/>
      <c r="B192" s="223"/>
      <c r="C192" s="223"/>
      <c r="D192" s="223"/>
      <c r="E192" s="223"/>
      <c r="F192" s="223"/>
      <c r="G192" s="223"/>
      <c r="H192" s="223"/>
      <c r="I192" s="223"/>
      <c r="J192" s="224"/>
      <c r="K192" s="360"/>
      <c r="L192" s="361"/>
      <c r="M192" s="361"/>
      <c r="N192" s="361"/>
      <c r="O192" s="361"/>
      <c r="P192" s="361"/>
      <c r="Q192" s="361"/>
      <c r="R192" s="361"/>
      <c r="S192" s="361"/>
      <c r="T192" s="362"/>
      <c r="U192" s="360"/>
      <c r="V192" s="361"/>
      <c r="W192" s="361"/>
      <c r="X192" s="361"/>
      <c r="Y192" s="361"/>
      <c r="Z192" s="361"/>
      <c r="AA192" s="361"/>
      <c r="AB192" s="361"/>
      <c r="AC192" s="361"/>
      <c r="AD192" s="361"/>
      <c r="AE192" s="362"/>
      <c r="AF192" s="298"/>
      <c r="AG192" s="364"/>
      <c r="AH192" s="364"/>
      <c r="AI192" s="364"/>
      <c r="AJ192" s="364"/>
      <c r="AK192" s="364"/>
      <c r="AL192" s="364"/>
      <c r="AM192" s="364"/>
      <c r="AN192" s="364"/>
      <c r="AO192" s="364"/>
      <c r="AP192" s="365"/>
      <c r="AQ192" s="358"/>
      <c r="AR192" s="359"/>
      <c r="AS192" s="359"/>
      <c r="AT192" s="359"/>
      <c r="AU192" s="359"/>
      <c r="AV192" s="359"/>
      <c r="AW192" s="359"/>
      <c r="AX192" s="359"/>
      <c r="BA192" s="43"/>
      <c r="BB192" s="28"/>
      <c r="BC192" s="29"/>
      <c r="BD192" s="28"/>
      <c r="BE192" s="29"/>
      <c r="BF192" s="28"/>
      <c r="BG192" s="29"/>
    </row>
    <row r="193" spans="1:59" s="2" customFormat="1" ht="13.9">
      <c r="A193" s="364"/>
      <c r="B193" s="223"/>
      <c r="C193" s="223"/>
      <c r="D193" s="223"/>
      <c r="E193" s="223"/>
      <c r="F193" s="223"/>
      <c r="G193" s="223"/>
      <c r="H193" s="223"/>
      <c r="I193" s="223"/>
      <c r="J193" s="224"/>
      <c r="K193" s="360"/>
      <c r="L193" s="361"/>
      <c r="M193" s="361"/>
      <c r="N193" s="361"/>
      <c r="O193" s="361"/>
      <c r="P193" s="361"/>
      <c r="Q193" s="361"/>
      <c r="R193" s="361"/>
      <c r="S193" s="361"/>
      <c r="T193" s="362"/>
      <c r="U193" s="360"/>
      <c r="V193" s="361"/>
      <c r="W193" s="361"/>
      <c r="X193" s="361"/>
      <c r="Y193" s="361"/>
      <c r="Z193" s="361"/>
      <c r="AA193" s="361"/>
      <c r="AB193" s="361"/>
      <c r="AC193" s="361"/>
      <c r="AD193" s="361"/>
      <c r="AE193" s="362"/>
      <c r="AF193" s="298"/>
      <c r="AG193" s="364"/>
      <c r="AH193" s="364"/>
      <c r="AI193" s="364"/>
      <c r="AJ193" s="364"/>
      <c r="AK193" s="364"/>
      <c r="AL193" s="364"/>
      <c r="AM193" s="364"/>
      <c r="AN193" s="364"/>
      <c r="AO193" s="364"/>
      <c r="AP193" s="365"/>
      <c r="AQ193" s="358"/>
      <c r="AR193" s="359"/>
      <c r="AS193" s="359"/>
      <c r="AT193" s="359"/>
      <c r="AU193" s="359"/>
      <c r="AV193" s="359"/>
      <c r="AW193" s="359"/>
      <c r="AX193" s="359"/>
      <c r="BA193" s="43"/>
      <c r="BB193" s="28"/>
      <c r="BC193" s="29"/>
      <c r="BD193" s="28"/>
      <c r="BE193" s="29"/>
      <c r="BF193" s="28"/>
      <c r="BG193" s="29"/>
    </row>
    <row r="194" spans="1:59" s="2" customFormat="1" ht="13.9">
      <c r="A194" s="223"/>
      <c r="B194" s="223"/>
      <c r="C194" s="223"/>
      <c r="D194" s="223"/>
      <c r="E194" s="223"/>
      <c r="F194" s="223"/>
      <c r="G194" s="223"/>
      <c r="H194" s="223"/>
      <c r="I194" s="223"/>
      <c r="J194" s="224"/>
      <c r="K194" s="360"/>
      <c r="L194" s="361"/>
      <c r="M194" s="361"/>
      <c r="N194" s="361"/>
      <c r="O194" s="361"/>
      <c r="P194" s="361"/>
      <c r="Q194" s="361"/>
      <c r="R194" s="361"/>
      <c r="S194" s="361"/>
      <c r="T194" s="362"/>
      <c r="U194" s="360"/>
      <c r="V194" s="361"/>
      <c r="W194" s="361"/>
      <c r="X194" s="361"/>
      <c r="Y194" s="361"/>
      <c r="Z194" s="361"/>
      <c r="AA194" s="361"/>
      <c r="AB194" s="361"/>
      <c r="AC194" s="361"/>
      <c r="AD194" s="361"/>
      <c r="AE194" s="362"/>
      <c r="AF194" s="298"/>
      <c r="AG194" s="364"/>
      <c r="AH194" s="364"/>
      <c r="AI194" s="364"/>
      <c r="AJ194" s="364"/>
      <c r="AK194" s="364"/>
      <c r="AL194" s="364"/>
      <c r="AM194" s="364"/>
      <c r="AN194" s="364"/>
      <c r="AO194" s="364"/>
      <c r="AP194" s="365"/>
      <c r="AQ194" s="358"/>
      <c r="AR194" s="359"/>
      <c r="AS194" s="359"/>
      <c r="AT194" s="359"/>
      <c r="AU194" s="359"/>
      <c r="AV194" s="359"/>
      <c r="AW194" s="359"/>
      <c r="AX194" s="359"/>
      <c r="BA194" s="43"/>
      <c r="BB194" s="28"/>
      <c r="BC194" s="29"/>
      <c r="BD194" s="28"/>
      <c r="BE194" s="29"/>
      <c r="BF194" s="28"/>
      <c r="BG194" s="29"/>
    </row>
    <row r="195" spans="1:59" s="2" customFormat="1" ht="13.9">
      <c r="A195" s="223"/>
      <c r="B195" s="223"/>
      <c r="C195" s="223"/>
      <c r="D195" s="223"/>
      <c r="E195" s="223"/>
      <c r="F195" s="223"/>
      <c r="G195" s="223"/>
      <c r="H195" s="223"/>
      <c r="I195" s="223"/>
      <c r="J195" s="224"/>
      <c r="K195" s="360"/>
      <c r="L195" s="361"/>
      <c r="M195" s="361"/>
      <c r="N195" s="361"/>
      <c r="O195" s="361"/>
      <c r="P195" s="361"/>
      <c r="Q195" s="361"/>
      <c r="R195" s="361"/>
      <c r="S195" s="361"/>
      <c r="T195" s="362"/>
      <c r="U195" s="360"/>
      <c r="V195" s="361"/>
      <c r="W195" s="361"/>
      <c r="X195" s="361"/>
      <c r="Y195" s="361"/>
      <c r="Z195" s="361"/>
      <c r="AA195" s="361"/>
      <c r="AB195" s="361"/>
      <c r="AC195" s="361"/>
      <c r="AD195" s="361"/>
      <c r="AE195" s="362"/>
      <c r="AF195" s="298"/>
      <c r="AG195" s="364"/>
      <c r="AH195" s="364"/>
      <c r="AI195" s="364"/>
      <c r="AJ195" s="364"/>
      <c r="AK195" s="364"/>
      <c r="AL195" s="364"/>
      <c r="AM195" s="364"/>
      <c r="AN195" s="364"/>
      <c r="AO195" s="364"/>
      <c r="AP195" s="365"/>
      <c r="AQ195" s="358"/>
      <c r="AR195" s="359"/>
      <c r="AS195" s="359"/>
      <c r="AT195" s="359"/>
      <c r="AU195" s="359"/>
      <c r="AV195" s="359"/>
      <c r="AW195" s="359"/>
      <c r="AX195" s="359"/>
      <c r="BA195" s="43"/>
      <c r="BB195" s="28"/>
      <c r="BC195" s="29"/>
      <c r="BD195" s="28"/>
      <c r="BE195" s="29"/>
      <c r="BF195" s="28"/>
      <c r="BG195" s="29"/>
    </row>
    <row r="196" spans="1:59" s="2" customFormat="1" ht="13.9">
      <c r="A196" s="223"/>
      <c r="B196" s="223"/>
      <c r="C196" s="223"/>
      <c r="D196" s="223"/>
      <c r="E196" s="223"/>
      <c r="F196" s="223"/>
      <c r="G196" s="223"/>
      <c r="H196" s="223"/>
      <c r="I196" s="223"/>
      <c r="J196" s="224"/>
      <c r="K196" s="360"/>
      <c r="L196" s="361"/>
      <c r="M196" s="361"/>
      <c r="N196" s="361"/>
      <c r="O196" s="361"/>
      <c r="P196" s="361"/>
      <c r="Q196" s="361"/>
      <c r="R196" s="361"/>
      <c r="S196" s="361"/>
      <c r="T196" s="362"/>
      <c r="U196" s="360"/>
      <c r="V196" s="361"/>
      <c r="W196" s="361"/>
      <c r="X196" s="361"/>
      <c r="Y196" s="361"/>
      <c r="Z196" s="361"/>
      <c r="AA196" s="361"/>
      <c r="AB196" s="361"/>
      <c r="AC196" s="361"/>
      <c r="AD196" s="361"/>
      <c r="AE196" s="362"/>
      <c r="AF196" s="298"/>
      <c r="AG196" s="364"/>
      <c r="AH196" s="364"/>
      <c r="AI196" s="364"/>
      <c r="AJ196" s="364"/>
      <c r="AK196" s="364"/>
      <c r="AL196" s="364"/>
      <c r="AM196" s="364"/>
      <c r="AN196" s="364"/>
      <c r="AO196" s="364"/>
      <c r="AP196" s="365"/>
      <c r="AQ196" s="358"/>
      <c r="AR196" s="359"/>
      <c r="AS196" s="359"/>
      <c r="AT196" s="359"/>
      <c r="AU196" s="359"/>
      <c r="AV196" s="359"/>
      <c r="AW196" s="359"/>
      <c r="AX196" s="359"/>
      <c r="BA196" s="43"/>
      <c r="BB196" s="28"/>
      <c r="BC196" s="29"/>
      <c r="BD196" s="28"/>
      <c r="BE196" s="29"/>
      <c r="BF196" s="28"/>
      <c r="BG196" s="29"/>
    </row>
    <row r="197" spans="1:59" s="2" customFormat="1" ht="13.9">
      <c r="A197" s="223"/>
      <c r="B197" s="223"/>
      <c r="C197" s="223"/>
      <c r="D197" s="223"/>
      <c r="E197" s="223"/>
      <c r="F197" s="223"/>
      <c r="G197" s="223"/>
      <c r="H197" s="223"/>
      <c r="I197" s="223"/>
      <c r="J197" s="224"/>
      <c r="K197" s="360"/>
      <c r="L197" s="361"/>
      <c r="M197" s="361"/>
      <c r="N197" s="361"/>
      <c r="O197" s="361"/>
      <c r="P197" s="361"/>
      <c r="Q197" s="361"/>
      <c r="R197" s="361"/>
      <c r="S197" s="361"/>
      <c r="T197" s="362"/>
      <c r="U197" s="360"/>
      <c r="V197" s="361"/>
      <c r="W197" s="361"/>
      <c r="X197" s="361"/>
      <c r="Y197" s="361"/>
      <c r="Z197" s="361"/>
      <c r="AA197" s="361"/>
      <c r="AB197" s="361"/>
      <c r="AC197" s="361"/>
      <c r="AD197" s="361"/>
      <c r="AE197" s="362"/>
      <c r="AF197" s="298"/>
      <c r="AG197" s="364"/>
      <c r="AH197" s="364"/>
      <c r="AI197" s="364"/>
      <c r="AJ197" s="364"/>
      <c r="AK197" s="364"/>
      <c r="AL197" s="364"/>
      <c r="AM197" s="364"/>
      <c r="AN197" s="364"/>
      <c r="AO197" s="364"/>
      <c r="AP197" s="365"/>
      <c r="AQ197" s="358"/>
      <c r="AR197" s="359"/>
      <c r="AS197" s="359"/>
      <c r="AT197" s="359"/>
      <c r="AU197" s="359"/>
      <c r="AV197" s="359"/>
      <c r="AW197" s="359"/>
      <c r="AX197" s="359"/>
      <c r="BA197" s="43"/>
      <c r="BB197" s="28"/>
      <c r="BC197" s="29"/>
      <c r="BD197" s="28"/>
      <c r="BE197" s="29"/>
      <c r="BF197" s="28"/>
      <c r="BG197" s="29"/>
    </row>
    <row r="198" spans="1:59" s="2" customFormat="1" ht="13.9">
      <c r="A198" s="223"/>
      <c r="B198" s="223"/>
      <c r="C198" s="223"/>
      <c r="D198" s="223"/>
      <c r="E198" s="223"/>
      <c r="F198" s="223"/>
      <c r="G198" s="223"/>
      <c r="H198" s="223"/>
      <c r="I198" s="223"/>
      <c r="J198" s="224"/>
      <c r="K198" s="360"/>
      <c r="L198" s="361"/>
      <c r="M198" s="361"/>
      <c r="N198" s="361"/>
      <c r="O198" s="361"/>
      <c r="P198" s="361"/>
      <c r="Q198" s="361"/>
      <c r="R198" s="361"/>
      <c r="S198" s="361"/>
      <c r="T198" s="362"/>
      <c r="U198" s="360"/>
      <c r="V198" s="361"/>
      <c r="W198" s="361"/>
      <c r="X198" s="361"/>
      <c r="Y198" s="361"/>
      <c r="Z198" s="361"/>
      <c r="AA198" s="361"/>
      <c r="AB198" s="361"/>
      <c r="AC198" s="361"/>
      <c r="AD198" s="361"/>
      <c r="AE198" s="362"/>
      <c r="AF198" s="298"/>
      <c r="AG198" s="364"/>
      <c r="AH198" s="364"/>
      <c r="AI198" s="364"/>
      <c r="AJ198" s="364"/>
      <c r="AK198" s="364"/>
      <c r="AL198" s="364"/>
      <c r="AM198" s="364"/>
      <c r="AN198" s="364"/>
      <c r="AO198" s="364"/>
      <c r="AP198" s="365"/>
      <c r="AQ198" s="358"/>
      <c r="AR198" s="359"/>
      <c r="AS198" s="359"/>
      <c r="AT198" s="359"/>
      <c r="AU198" s="359"/>
      <c r="AV198" s="359"/>
      <c r="AW198" s="359"/>
      <c r="AX198" s="359"/>
      <c r="BA198" s="43"/>
      <c r="BB198" s="28"/>
      <c r="BC198" s="29"/>
      <c r="BD198" s="28"/>
      <c r="BE198" s="29"/>
      <c r="BF198" s="28"/>
      <c r="BG198" s="29"/>
    </row>
    <row r="199" spans="1:59" s="2" customFormat="1" ht="13.9">
      <c r="A199" s="223"/>
      <c r="B199" s="223"/>
      <c r="C199" s="223"/>
      <c r="D199" s="223"/>
      <c r="E199" s="223"/>
      <c r="F199" s="223"/>
      <c r="G199" s="223"/>
      <c r="H199" s="223"/>
      <c r="I199" s="223"/>
      <c r="J199" s="224"/>
      <c r="K199" s="360"/>
      <c r="L199" s="361"/>
      <c r="M199" s="361"/>
      <c r="N199" s="361"/>
      <c r="O199" s="361"/>
      <c r="P199" s="361"/>
      <c r="Q199" s="361"/>
      <c r="R199" s="361"/>
      <c r="S199" s="361"/>
      <c r="T199" s="362"/>
      <c r="U199" s="360"/>
      <c r="V199" s="361"/>
      <c r="W199" s="361"/>
      <c r="X199" s="361"/>
      <c r="Y199" s="361"/>
      <c r="Z199" s="361"/>
      <c r="AA199" s="361"/>
      <c r="AB199" s="361"/>
      <c r="AC199" s="361"/>
      <c r="AD199" s="361"/>
      <c r="AE199" s="362"/>
      <c r="AF199" s="298"/>
      <c r="AG199" s="364"/>
      <c r="AH199" s="364"/>
      <c r="AI199" s="364"/>
      <c r="AJ199" s="364"/>
      <c r="AK199" s="364"/>
      <c r="AL199" s="364"/>
      <c r="AM199" s="364"/>
      <c r="AN199" s="364"/>
      <c r="AO199" s="364"/>
      <c r="AP199" s="365"/>
      <c r="AQ199" s="358"/>
      <c r="AR199" s="359"/>
      <c r="AS199" s="359"/>
      <c r="AT199" s="359"/>
      <c r="AU199" s="359"/>
      <c r="AV199" s="359"/>
      <c r="AW199" s="359"/>
      <c r="AX199" s="359"/>
      <c r="BA199" s="43"/>
      <c r="BB199" s="28"/>
      <c r="BC199" s="29"/>
      <c r="BD199" s="28"/>
      <c r="BE199" s="29"/>
      <c r="BF199" s="28"/>
      <c r="BG199" s="29"/>
    </row>
    <row r="200" spans="1:59" s="2" customFormat="1" ht="13.9" customHeight="1">
      <c r="A200" s="76" t="s">
        <v>221</v>
      </c>
      <c r="B200" s="236" t="s">
        <v>222</v>
      </c>
      <c r="C200" s="236"/>
      <c r="D200" s="236"/>
      <c r="E200" s="236"/>
      <c r="F200" s="236"/>
      <c r="G200" s="236"/>
      <c r="H200" s="236"/>
      <c r="I200" s="236"/>
      <c r="J200" s="236"/>
      <c r="K200" s="236"/>
      <c r="L200" s="236"/>
      <c r="M200" s="236"/>
      <c r="N200" s="236"/>
      <c r="O200" s="236"/>
      <c r="P200" s="236"/>
      <c r="Q200" s="236"/>
      <c r="R200" s="236"/>
      <c r="S200" s="236"/>
      <c r="T200" s="236"/>
      <c r="U200" s="236"/>
      <c r="V200" s="236"/>
      <c r="W200" s="236"/>
      <c r="X200" s="236"/>
      <c r="Y200" s="236"/>
      <c r="Z200" s="236"/>
      <c r="AA200" s="236"/>
      <c r="AB200" s="236"/>
      <c r="AC200" s="236"/>
      <c r="AD200" s="236"/>
      <c r="AE200" s="236"/>
      <c r="AF200" s="236"/>
      <c r="AG200" s="236"/>
      <c r="AH200" s="236"/>
      <c r="AI200" s="236"/>
      <c r="AJ200" s="236"/>
      <c r="AK200" s="236"/>
      <c r="AL200" s="236"/>
      <c r="AM200" s="236"/>
      <c r="AN200" s="236"/>
      <c r="AO200" s="236"/>
      <c r="AP200" s="236"/>
      <c r="AQ200" s="236"/>
      <c r="AR200" s="236"/>
      <c r="AS200" s="236"/>
      <c r="AT200" s="236"/>
      <c r="AU200" s="236"/>
      <c r="AV200" s="236"/>
      <c r="AW200" s="236"/>
      <c r="AX200" s="236"/>
      <c r="BB200" s="28"/>
      <c r="BC200" s="29"/>
      <c r="BD200" s="28"/>
      <c r="BE200" s="29"/>
      <c r="BF200" s="28"/>
      <c r="BG200" s="29"/>
    </row>
    <row r="201" spans="1:59" s="2" customFormat="1" ht="13.9">
      <c r="A201" s="75"/>
      <c r="B201" s="236"/>
      <c r="C201" s="236"/>
      <c r="D201" s="236"/>
      <c r="E201" s="236"/>
      <c r="F201" s="236"/>
      <c r="G201" s="236"/>
      <c r="H201" s="236"/>
      <c r="I201" s="236"/>
      <c r="J201" s="236"/>
      <c r="K201" s="236"/>
      <c r="L201" s="236"/>
      <c r="M201" s="236"/>
      <c r="N201" s="236"/>
      <c r="O201" s="236"/>
      <c r="P201" s="236"/>
      <c r="Q201" s="236"/>
      <c r="R201" s="236"/>
      <c r="S201" s="236"/>
      <c r="T201" s="236"/>
      <c r="U201" s="236"/>
      <c r="V201" s="236"/>
      <c r="W201" s="236"/>
      <c r="X201" s="236"/>
      <c r="Y201" s="236"/>
      <c r="Z201" s="236"/>
      <c r="AA201" s="236"/>
      <c r="AB201" s="236"/>
      <c r="AC201" s="236"/>
      <c r="AD201" s="236"/>
      <c r="AE201" s="236"/>
      <c r="AF201" s="236"/>
      <c r="AG201" s="236"/>
      <c r="AH201" s="236"/>
      <c r="AI201" s="236"/>
      <c r="AJ201" s="236"/>
      <c r="AK201" s="236"/>
      <c r="AL201" s="236"/>
      <c r="AM201" s="236"/>
      <c r="AN201" s="236"/>
      <c r="AO201" s="236"/>
      <c r="AP201" s="236"/>
      <c r="AQ201" s="236"/>
      <c r="AR201" s="236"/>
      <c r="AS201" s="236"/>
      <c r="AT201" s="236"/>
      <c r="AU201" s="236"/>
      <c r="AV201" s="236"/>
      <c r="AW201" s="236"/>
      <c r="AX201" s="236"/>
      <c r="BB201" s="28"/>
      <c r="BC201" s="29"/>
      <c r="BD201" s="28"/>
      <c r="BE201" s="29"/>
      <c r="BF201" s="28"/>
      <c r="BG201" s="29"/>
    </row>
    <row r="202" spans="1:59" s="2" customFormat="1" ht="13.9">
      <c r="BB202" s="28"/>
      <c r="BC202" s="29"/>
      <c r="BD202" s="28"/>
      <c r="BE202" s="29"/>
      <c r="BF202" s="28"/>
      <c r="BG202" s="29"/>
    </row>
    <row r="203" spans="1:59" s="2" customFormat="1" ht="13.9">
      <c r="BB203" s="28"/>
      <c r="BC203" s="29"/>
      <c r="BD203" s="28"/>
      <c r="BE203" s="29"/>
      <c r="BF203" s="28"/>
      <c r="BG203" s="29"/>
    </row>
    <row r="204" spans="1:59">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BA204" s="2"/>
    </row>
    <row r="205" spans="1:59">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BA205" s="2"/>
    </row>
    <row r="206" spans="1:59">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row>
    <row r="207" spans="1:59">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row>
    <row r="208" spans="1:59">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row>
    <row r="209" spans="1:50">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row>
    <row r="210" spans="1:5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row>
    <row r="211" spans="1:50">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row>
    <row r="212" spans="1:50">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row>
    <row r="213" spans="1:50">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row>
    <row r="214" spans="1:50">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row>
    <row r="215" spans="1:50">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row>
    <row r="216" spans="1:50">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row>
    <row r="217" spans="1:50">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row>
    <row r="218" spans="1:50">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row>
    <row r="219" spans="1:50">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row>
    <row r="220" spans="1:5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row>
    <row r="221" spans="1:50">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row>
    <row r="222" spans="1:50">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row>
    <row r="223" spans="1:50">
      <c r="AB223" s="2"/>
      <c r="AC223" s="2"/>
      <c r="AD223" s="2"/>
    </row>
    <row r="224" spans="1:50">
      <c r="AB224" s="2"/>
      <c r="AC224" s="2"/>
      <c r="AD224" s="2"/>
    </row>
    <row r="225" spans="28:30">
      <c r="AB225" s="2"/>
      <c r="AC225" s="2"/>
      <c r="AD225" s="2"/>
    </row>
  </sheetData>
  <sheetProtection algorithmName="SHA-512" hashValue="9GiFG8GnDq4Un2FL56I3+b4Md36+bz692VcX7QH+nPuXkFpDb9Q8gDYSAAYeZ8k8XdBv+7V+rScafrnXMiVSpg==" saltValue="2L3zIsK+FKLAAk57DLOJ/w==" spinCount="100000" sheet="1" formatCells="0" formatRows="0"/>
  <mergeCells count="1212">
    <mergeCell ref="A195:J195"/>
    <mergeCell ref="A196:J196"/>
    <mergeCell ref="A197:J197"/>
    <mergeCell ref="A198:J198"/>
    <mergeCell ref="A199:J199"/>
    <mergeCell ref="K191:T191"/>
    <mergeCell ref="W98:AE98"/>
    <mergeCell ref="W99:AE99"/>
    <mergeCell ref="Z146:AA146"/>
    <mergeCell ref="AG146:AH146"/>
    <mergeCell ref="AI146:AJ146"/>
    <mergeCell ref="U192:AE192"/>
    <mergeCell ref="AF192:AP192"/>
    <mergeCell ref="U193:AE193"/>
    <mergeCell ref="U194:AE194"/>
    <mergeCell ref="U195:AE195"/>
    <mergeCell ref="U196:AE196"/>
    <mergeCell ref="U197:AE197"/>
    <mergeCell ref="U198:AE198"/>
    <mergeCell ref="U199:AE199"/>
    <mergeCell ref="AF193:AP193"/>
    <mergeCell ref="AF194:AP194"/>
    <mergeCell ref="AF195:AP195"/>
    <mergeCell ref="AF196:AP196"/>
    <mergeCell ref="AF197:AP197"/>
    <mergeCell ref="AF198:AP198"/>
    <mergeCell ref="AF199:AP199"/>
    <mergeCell ref="AN143:AO143"/>
    <mergeCell ref="AP146:AQ146"/>
    <mergeCell ref="A148:D151"/>
    <mergeCell ref="E153:H153"/>
    <mergeCell ref="AQ198:AX198"/>
    <mergeCell ref="AQ199:AX199"/>
    <mergeCell ref="K198:T198"/>
    <mergeCell ref="K199:T199"/>
    <mergeCell ref="AQ195:AX195"/>
    <mergeCell ref="AQ196:AX196"/>
    <mergeCell ref="AQ197:AX197"/>
    <mergeCell ref="K195:T195"/>
    <mergeCell ref="K196:T196"/>
    <mergeCell ref="K197:T197"/>
    <mergeCell ref="AQ192:AX192"/>
    <mergeCell ref="AQ193:AX193"/>
    <mergeCell ref="AQ194:AX194"/>
    <mergeCell ref="K192:T192"/>
    <mergeCell ref="K193:T193"/>
    <mergeCell ref="K194:T194"/>
    <mergeCell ref="F92:V93"/>
    <mergeCell ref="F94:V94"/>
    <mergeCell ref="F95:V95"/>
    <mergeCell ref="F96:V96"/>
    <mergeCell ref="F97:V97"/>
    <mergeCell ref="F98:V98"/>
    <mergeCell ref="F99:V99"/>
    <mergeCell ref="W94:AE94"/>
    <mergeCell ref="AG143:AH143"/>
    <mergeCell ref="AI143:AJ143"/>
    <mergeCell ref="AL143:AM143"/>
    <mergeCell ref="A192:J192"/>
    <mergeCell ref="A193:J193"/>
    <mergeCell ref="AF99:AJ99"/>
    <mergeCell ref="A94:E94"/>
    <mergeCell ref="A194:J194"/>
    <mergeCell ref="AE171:AG171"/>
    <mergeCell ref="AE172:AG172"/>
    <mergeCell ref="I169:L169"/>
    <mergeCell ref="A175:E176"/>
    <mergeCell ref="F175:N176"/>
    <mergeCell ref="AG175:AL176"/>
    <mergeCell ref="Y162:AE162"/>
    <mergeCell ref="Y163:AE163"/>
    <mergeCell ref="A96:E96"/>
    <mergeCell ref="A97:E97"/>
    <mergeCell ref="A98:E98"/>
    <mergeCell ref="A188:B188"/>
    <mergeCell ref="AT188:AX188"/>
    <mergeCell ref="C188:AS188"/>
    <mergeCell ref="AQ189:AX190"/>
    <mergeCell ref="AQ191:AX191"/>
    <mergeCell ref="U191:AE191"/>
    <mergeCell ref="AF191:AP191"/>
    <mergeCell ref="AK98:AQ98"/>
    <mergeCell ref="AK99:AQ99"/>
    <mergeCell ref="AC136:AF136"/>
    <mergeCell ref="AC140:AD140"/>
    <mergeCell ref="AE140:AF140"/>
    <mergeCell ref="Z140:AA140"/>
    <mergeCell ref="A99:E99"/>
    <mergeCell ref="A189:J190"/>
    <mergeCell ref="K189:T190"/>
    <mergeCell ref="U189:AE190"/>
    <mergeCell ref="AF189:AP190"/>
    <mergeCell ref="A191:J191"/>
    <mergeCell ref="AF98:AJ98"/>
    <mergeCell ref="AF97:AJ97"/>
    <mergeCell ref="E158:J159"/>
    <mergeCell ref="AQ182:AX182"/>
    <mergeCell ref="AQ183:AX183"/>
    <mergeCell ref="AQ184:AX184"/>
    <mergeCell ref="M170:O170"/>
    <mergeCell ref="M171:O171"/>
    <mergeCell ref="S152:V152"/>
    <mergeCell ref="S153:V153"/>
    <mergeCell ref="S145:W145"/>
    <mergeCell ref="M152:R152"/>
    <mergeCell ref="AC141:AD141"/>
    <mergeCell ref="AE141:AF141"/>
    <mergeCell ref="AC142:AD142"/>
    <mergeCell ref="AE142:AF142"/>
    <mergeCell ref="Z141:AA141"/>
    <mergeCell ref="AI145:AJ145"/>
    <mergeCell ref="AL145:AM145"/>
    <mergeCell ref="AL142:AM142"/>
    <mergeCell ref="AI152:AO152"/>
    <mergeCell ref="AI153:AO153"/>
    <mergeCell ref="AN145:AO145"/>
    <mergeCell ref="Z142:AA142"/>
    <mergeCell ref="AC143:AD143"/>
    <mergeCell ref="Z143:AA143"/>
    <mergeCell ref="AE143:AF143"/>
    <mergeCell ref="AN144:AO144"/>
    <mergeCell ref="AU143:AV143"/>
    <mergeCell ref="AW143:AX143"/>
    <mergeCell ref="AU144:AV144"/>
    <mergeCell ref="AW144:AX144"/>
    <mergeCell ref="AI148:AO151"/>
    <mergeCell ref="AG178:AL178"/>
    <mergeCell ref="M166:R168"/>
    <mergeCell ref="S166:X168"/>
    <mergeCell ref="Y166:AD168"/>
    <mergeCell ref="I152:L152"/>
    <mergeCell ref="AC146:AD146"/>
    <mergeCell ref="AE146:AF146"/>
    <mergeCell ref="AE166:AJ168"/>
    <mergeCell ref="Y161:AE161"/>
    <mergeCell ref="AE145:AF145"/>
    <mergeCell ref="R160:X160"/>
    <mergeCell ref="R161:X161"/>
    <mergeCell ref="R162:X162"/>
    <mergeCell ref="X144:Y144"/>
    <mergeCell ref="AC144:AD144"/>
    <mergeCell ref="AE144:AF144"/>
    <mergeCell ref="S148:V151"/>
    <mergeCell ref="M148:R151"/>
    <mergeCell ref="I153:L153"/>
    <mergeCell ref="I154:L154"/>
    <mergeCell ref="W156:AA156"/>
    <mergeCell ref="AC145:AD145"/>
    <mergeCell ref="AF161:AM161"/>
    <mergeCell ref="R158:X159"/>
    <mergeCell ref="Y158:AE159"/>
    <mergeCell ref="Y160:AE160"/>
    <mergeCell ref="I166:L168"/>
    <mergeCell ref="AB154:AH154"/>
    <mergeCell ref="AF164:AM164"/>
    <mergeCell ref="Y164:AE164"/>
    <mergeCell ref="R164:X164"/>
    <mergeCell ref="M145:O145"/>
    <mergeCell ref="M146:O146"/>
    <mergeCell ref="A160:D160"/>
    <mergeCell ref="C157:AT157"/>
    <mergeCell ref="A157:B157"/>
    <mergeCell ref="K160:Q160"/>
    <mergeCell ref="M153:R153"/>
    <mergeCell ref="S154:V154"/>
    <mergeCell ref="AT165:AX165"/>
    <mergeCell ref="AM175:AP176"/>
    <mergeCell ref="AN163:AX163"/>
    <mergeCell ref="AN164:AX164"/>
    <mergeCell ref="O175:W176"/>
    <mergeCell ref="X175:AF176"/>
    <mergeCell ref="I170:L170"/>
    <mergeCell ref="I171:L171"/>
    <mergeCell ref="A173:H173"/>
    <mergeCell ref="A171:H171"/>
    <mergeCell ref="AH172:AJ172"/>
    <mergeCell ref="AH173:AJ173"/>
    <mergeCell ref="AE173:AG173"/>
    <mergeCell ref="Y170:AD170"/>
    <mergeCell ref="Y171:AD171"/>
    <mergeCell ref="AP156:AX156"/>
    <mergeCell ref="AK166:AQ168"/>
    <mergeCell ref="AR166:AX168"/>
    <mergeCell ref="AP154:AX154"/>
    <mergeCell ref="AP155:AX155"/>
    <mergeCell ref="M169:R169"/>
    <mergeCell ref="S169:X169"/>
    <mergeCell ref="S170:X170"/>
    <mergeCell ref="S171:X171"/>
    <mergeCell ref="S172:X172"/>
    <mergeCell ref="S173:X173"/>
    <mergeCell ref="AM183:AP183"/>
    <mergeCell ref="F182:N182"/>
    <mergeCell ref="O182:W182"/>
    <mergeCell ref="X182:AF182"/>
    <mergeCell ref="AG182:AL182"/>
    <mergeCell ref="AM182:AP182"/>
    <mergeCell ref="A178:E178"/>
    <mergeCell ref="F181:N181"/>
    <mergeCell ref="O181:W181"/>
    <mergeCell ref="AN160:AX160"/>
    <mergeCell ref="AN161:AX161"/>
    <mergeCell ref="W155:AA155"/>
    <mergeCell ref="AP143:AQ143"/>
    <mergeCell ref="AW141:AX141"/>
    <mergeCell ref="AR143:AS143"/>
    <mergeCell ref="AU142:AV142"/>
    <mergeCell ref="AW142:AX142"/>
    <mergeCell ref="AF158:AM159"/>
    <mergeCell ref="AN158:AX159"/>
    <mergeCell ref="A181:E181"/>
    <mergeCell ref="A182:E182"/>
    <mergeCell ref="A183:E183"/>
    <mergeCell ref="A179:E179"/>
    <mergeCell ref="X181:AF181"/>
    <mergeCell ref="AG181:AL181"/>
    <mergeCell ref="AM181:AP181"/>
    <mergeCell ref="F180:N180"/>
    <mergeCell ref="O180:W180"/>
    <mergeCell ref="X180:AF180"/>
    <mergeCell ref="AG180:AL180"/>
    <mergeCell ref="AB155:AH155"/>
    <mergeCell ref="AB153:AH153"/>
    <mergeCell ref="Y169:AD169"/>
    <mergeCell ref="AM180:AP180"/>
    <mergeCell ref="F179:N179"/>
    <mergeCell ref="O179:W179"/>
    <mergeCell ref="X179:AF179"/>
    <mergeCell ref="AG179:AL179"/>
    <mergeCell ref="AM179:AP179"/>
    <mergeCell ref="AH170:AJ170"/>
    <mergeCell ref="AH171:AJ171"/>
    <mergeCell ref="O177:W177"/>
    <mergeCell ref="X177:AF177"/>
    <mergeCell ref="A169:H169"/>
    <mergeCell ref="A170:H170"/>
    <mergeCell ref="A172:H172"/>
    <mergeCell ref="Y172:AD172"/>
    <mergeCell ref="Y173:AD173"/>
    <mergeCell ref="AM178:AP178"/>
    <mergeCell ref="F177:N177"/>
    <mergeCell ref="AE169:AJ169"/>
    <mergeCell ref="AK169:AQ169"/>
    <mergeCell ref="AG177:AL177"/>
    <mergeCell ref="AM177:AP177"/>
    <mergeCell ref="I172:L172"/>
    <mergeCell ref="I173:L173"/>
    <mergeCell ref="A177:E177"/>
    <mergeCell ref="M172:O172"/>
    <mergeCell ref="M173:O173"/>
    <mergeCell ref="P170:R170"/>
    <mergeCell ref="P171:R171"/>
    <mergeCell ref="P172:R172"/>
    <mergeCell ref="P173:R173"/>
    <mergeCell ref="AE170:AG170"/>
    <mergeCell ref="A154:D154"/>
    <mergeCell ref="A155:D155"/>
    <mergeCell ref="A156:D156"/>
    <mergeCell ref="A140:D140"/>
    <mergeCell ref="A141:D141"/>
    <mergeCell ref="A142:D142"/>
    <mergeCell ref="A143:D143"/>
    <mergeCell ref="A144:D144"/>
    <mergeCell ref="A145:D145"/>
    <mergeCell ref="A146:D146"/>
    <mergeCell ref="E154:H154"/>
    <mergeCell ref="A136:D136"/>
    <mergeCell ref="A137:D137"/>
    <mergeCell ref="A138:D138"/>
    <mergeCell ref="A139:D139"/>
    <mergeCell ref="I148:L151"/>
    <mergeCell ref="C147:AT147"/>
    <mergeCell ref="A147:B147"/>
    <mergeCell ref="AP144:AQ144"/>
    <mergeCell ref="AN146:AO146"/>
    <mergeCell ref="AR144:AS144"/>
    <mergeCell ref="AL136:AO136"/>
    <mergeCell ref="S140:W140"/>
    <mergeCell ref="S141:W141"/>
    <mergeCell ref="AR146:AS146"/>
    <mergeCell ref="AA129:AG129"/>
    <mergeCell ref="AH129:AN129"/>
    <mergeCell ref="F129:L129"/>
    <mergeCell ref="M129:S129"/>
    <mergeCell ref="AH127:AN127"/>
    <mergeCell ref="M126:S126"/>
    <mergeCell ref="T129:Z129"/>
    <mergeCell ref="P137:R137"/>
    <mergeCell ref="P140:R140"/>
    <mergeCell ref="P141:R141"/>
    <mergeCell ref="S144:W144"/>
    <mergeCell ref="P136:R136"/>
    <mergeCell ref="A153:D153"/>
    <mergeCell ref="S142:W142"/>
    <mergeCell ref="E152:H152"/>
    <mergeCell ref="S143:W143"/>
    <mergeCell ref="E136:H136"/>
    <mergeCell ref="S146:W146"/>
    <mergeCell ref="P146:R146"/>
    <mergeCell ref="M137:O137"/>
    <mergeCell ref="M136:O136"/>
    <mergeCell ref="M138:O138"/>
    <mergeCell ref="M139:O139"/>
    <mergeCell ref="M140:O140"/>
    <mergeCell ref="M141:O141"/>
    <mergeCell ref="M142:O142"/>
    <mergeCell ref="M143:O143"/>
    <mergeCell ref="M144:O144"/>
    <mergeCell ref="A131:B131"/>
    <mergeCell ref="C131:AT131"/>
    <mergeCell ref="AU131:AX131"/>
    <mergeCell ref="F128:L128"/>
    <mergeCell ref="M128:S128"/>
    <mergeCell ref="T128:Z128"/>
    <mergeCell ref="AA128:AG128"/>
    <mergeCell ref="AH128:AN128"/>
    <mergeCell ref="AA126:AG126"/>
    <mergeCell ref="A130:E130"/>
    <mergeCell ref="F127:L127"/>
    <mergeCell ref="M127:S127"/>
    <mergeCell ref="T127:Z127"/>
    <mergeCell ref="AO129:AS129"/>
    <mergeCell ref="AT129:AX129"/>
    <mergeCell ref="AT130:AX130"/>
    <mergeCell ref="AH126:AN126"/>
    <mergeCell ref="AO128:AS128"/>
    <mergeCell ref="AO130:AS130"/>
    <mergeCell ref="A126:E126"/>
    <mergeCell ref="A127:E127"/>
    <mergeCell ref="A128:E128"/>
    <mergeCell ref="F130:L130"/>
    <mergeCell ref="M130:S130"/>
    <mergeCell ref="T130:Z130"/>
    <mergeCell ref="AA130:AG130"/>
    <mergeCell ref="AH130:AN130"/>
    <mergeCell ref="A129:E129"/>
    <mergeCell ref="F126:L126"/>
    <mergeCell ref="AT126:AX126"/>
    <mergeCell ref="AT127:AX127"/>
    <mergeCell ref="AT128:AX128"/>
    <mergeCell ref="A124:E124"/>
    <mergeCell ref="A125:E125"/>
    <mergeCell ref="A116:B116"/>
    <mergeCell ref="C116:AT116"/>
    <mergeCell ref="AT124:AX124"/>
    <mergeCell ref="F121:L121"/>
    <mergeCell ref="M121:S121"/>
    <mergeCell ref="T121:Z121"/>
    <mergeCell ref="AA121:AG121"/>
    <mergeCell ref="AH120:AN120"/>
    <mergeCell ref="AH122:AN122"/>
    <mergeCell ref="AH123:AN123"/>
    <mergeCell ref="AH124:AN124"/>
    <mergeCell ref="AH125:AN125"/>
    <mergeCell ref="T122:Z122"/>
    <mergeCell ref="M120:S120"/>
    <mergeCell ref="T123:Z123"/>
    <mergeCell ref="AT125:AX125"/>
    <mergeCell ref="A121:E121"/>
    <mergeCell ref="A122:E122"/>
    <mergeCell ref="M122:S122"/>
    <mergeCell ref="M123:S123"/>
    <mergeCell ref="M124:S124"/>
    <mergeCell ref="M125:S125"/>
    <mergeCell ref="A123:E123"/>
    <mergeCell ref="AA120:AG120"/>
    <mergeCell ref="F120:L120"/>
    <mergeCell ref="A120:E120"/>
    <mergeCell ref="F124:L124"/>
    <mergeCell ref="AU116:AX116"/>
    <mergeCell ref="J113:N113"/>
    <mergeCell ref="O111:S111"/>
    <mergeCell ref="O113:S113"/>
    <mergeCell ref="O114:S114"/>
    <mergeCell ref="O115:S115"/>
    <mergeCell ref="T110:X110"/>
    <mergeCell ref="T112:X112"/>
    <mergeCell ref="Y112:AC112"/>
    <mergeCell ref="T111:X111"/>
    <mergeCell ref="T113:X113"/>
    <mergeCell ref="AD114:AG114"/>
    <mergeCell ref="AD113:AG113"/>
    <mergeCell ref="F115:I115"/>
    <mergeCell ref="A103:E109"/>
    <mergeCell ref="J103:N109"/>
    <mergeCell ref="A114:E114"/>
    <mergeCell ref="AP112:AS112"/>
    <mergeCell ref="A112:E112"/>
    <mergeCell ref="A110:E110"/>
    <mergeCell ref="A111:E111"/>
    <mergeCell ref="Y115:AC115"/>
    <mergeCell ref="A113:E113"/>
    <mergeCell ref="J114:N114"/>
    <mergeCell ref="J115:N115"/>
    <mergeCell ref="A89:B89"/>
    <mergeCell ref="AP46:AS46"/>
    <mergeCell ref="AP47:AS47"/>
    <mergeCell ref="AP48:AS48"/>
    <mergeCell ref="AP49:AS49"/>
    <mergeCell ref="AP50:AS50"/>
    <mergeCell ref="AP51:AS51"/>
    <mergeCell ref="AP52:AS52"/>
    <mergeCell ref="AT88:AX88"/>
    <mergeCell ref="AT48:AX48"/>
    <mergeCell ref="AT49:AX49"/>
    <mergeCell ref="AL55:AO55"/>
    <mergeCell ref="AU71:AX71"/>
    <mergeCell ref="AL87:AO87"/>
    <mergeCell ref="AL31:AQ31"/>
    <mergeCell ref="AR31:AX31"/>
    <mergeCell ref="A32:D32"/>
    <mergeCell ref="E32:H32"/>
    <mergeCell ref="A53:F53"/>
    <mergeCell ref="AP78:AS78"/>
    <mergeCell ref="AP87:AS87"/>
    <mergeCell ref="A71:B71"/>
    <mergeCell ref="AT80:AX80"/>
    <mergeCell ref="A63:S63"/>
    <mergeCell ref="T63:AH63"/>
    <mergeCell ref="G55:H55"/>
    <mergeCell ref="G56:H56"/>
    <mergeCell ref="A62:S62"/>
    <mergeCell ref="AU138:AV138"/>
    <mergeCell ref="X136:AA136"/>
    <mergeCell ref="AG136:AJ136"/>
    <mergeCell ref="AT123:AX123"/>
    <mergeCell ref="AC10:AX10"/>
    <mergeCell ref="AC12:AX12"/>
    <mergeCell ref="AT41:AX45"/>
    <mergeCell ref="AT25:AX25"/>
    <mergeCell ref="AL51:AO51"/>
    <mergeCell ref="AL52:AO52"/>
    <mergeCell ref="AL53:AO53"/>
    <mergeCell ref="AL54:AO54"/>
    <mergeCell ref="AR96:AX96"/>
    <mergeCell ref="AR97:AX97"/>
    <mergeCell ref="AR98:AX98"/>
    <mergeCell ref="AT85:AX85"/>
    <mergeCell ref="AR99:AX99"/>
    <mergeCell ref="AK96:AQ96"/>
    <mergeCell ref="AT110:AX110"/>
    <mergeCell ref="AT111:AX111"/>
    <mergeCell ref="AO120:AX120"/>
    <mergeCell ref="AT114:AX114"/>
    <mergeCell ref="AF92:AJ93"/>
    <mergeCell ref="AF94:AJ94"/>
    <mergeCell ref="AF95:AJ95"/>
    <mergeCell ref="T62:AH62"/>
    <mergeCell ref="AI62:AX62"/>
    <mergeCell ref="AP53:AS53"/>
    <mergeCell ref="AT22:AX22"/>
    <mergeCell ref="AO23:AS23"/>
    <mergeCell ref="AF96:AJ96"/>
    <mergeCell ref="T117:Z119"/>
    <mergeCell ref="A1:AX2"/>
    <mergeCell ref="A3:AX4"/>
    <mergeCell ref="AL73:AO77"/>
    <mergeCell ref="AT73:AX77"/>
    <mergeCell ref="A6:AA6"/>
    <mergeCell ref="AC6:AX6"/>
    <mergeCell ref="A5:AX5"/>
    <mergeCell ref="AT55:AX55"/>
    <mergeCell ref="AT56:AX56"/>
    <mergeCell ref="C71:AT71"/>
    <mergeCell ref="AT46:AX46"/>
    <mergeCell ref="AT47:AX47"/>
    <mergeCell ref="AT52:AX52"/>
    <mergeCell ref="AT50:AX50"/>
    <mergeCell ref="AT51:AX51"/>
    <mergeCell ref="AC8:AX8"/>
    <mergeCell ref="AC9:AX9"/>
    <mergeCell ref="AC11:AX11"/>
    <mergeCell ref="AC13:AX13"/>
    <mergeCell ref="AO22:AS22"/>
    <mergeCell ref="AT23:AX23"/>
    <mergeCell ref="A21:F21"/>
    <mergeCell ref="A22:F22"/>
    <mergeCell ref="A23:F23"/>
    <mergeCell ref="G21:M21"/>
    <mergeCell ref="AE21:AI21"/>
    <mergeCell ref="AE25:AI25"/>
    <mergeCell ref="AE26:AI26"/>
    <mergeCell ref="AO26:AS26"/>
    <mergeCell ref="G24:M24"/>
    <mergeCell ref="Z21:AD21"/>
    <mergeCell ref="AW137:AX137"/>
    <mergeCell ref="AP138:AQ138"/>
    <mergeCell ref="Z137:AA137"/>
    <mergeCell ref="AG137:AH137"/>
    <mergeCell ref="A16:B16"/>
    <mergeCell ref="C16:AT16"/>
    <mergeCell ref="AU16:AX16"/>
    <mergeCell ref="A20:F20"/>
    <mergeCell ref="AQ185:AX185"/>
    <mergeCell ref="F187:N187"/>
    <mergeCell ref="O187:W187"/>
    <mergeCell ref="X187:AF187"/>
    <mergeCell ref="AG187:AL187"/>
    <mergeCell ref="AM187:AP187"/>
    <mergeCell ref="AQ177:AX177"/>
    <mergeCell ref="AQ178:AX178"/>
    <mergeCell ref="F186:N186"/>
    <mergeCell ref="O186:W186"/>
    <mergeCell ref="X186:AF186"/>
    <mergeCell ref="AG186:AL186"/>
    <mergeCell ref="AM186:AP186"/>
    <mergeCell ref="AQ186:AX186"/>
    <mergeCell ref="F185:N185"/>
    <mergeCell ref="O185:W185"/>
    <mergeCell ref="X185:AF185"/>
    <mergeCell ref="AG185:AL185"/>
    <mergeCell ref="AQ187:AX187"/>
    <mergeCell ref="AM185:AP185"/>
    <mergeCell ref="F184:N184"/>
    <mergeCell ref="AG142:AH142"/>
    <mergeCell ref="AI142:AJ142"/>
    <mergeCell ref="AU136:AX136"/>
    <mergeCell ref="F183:N183"/>
    <mergeCell ref="F178:N178"/>
    <mergeCell ref="O178:W178"/>
    <mergeCell ref="X178:AF178"/>
    <mergeCell ref="AF162:AM162"/>
    <mergeCell ref="AF163:AM163"/>
    <mergeCell ref="AG145:AH145"/>
    <mergeCell ref="AP148:AX151"/>
    <mergeCell ref="AU157:AX157"/>
    <mergeCell ref="AU147:AX147"/>
    <mergeCell ref="AQ175:AX176"/>
    <mergeCell ref="AR172:AX172"/>
    <mergeCell ref="AR173:AX173"/>
    <mergeCell ref="AK170:AQ170"/>
    <mergeCell ref="AK171:AQ171"/>
    <mergeCell ref="AK172:AQ172"/>
    <mergeCell ref="AK173:AQ173"/>
    <mergeCell ref="AT174:AX174"/>
    <mergeCell ref="AU146:AV146"/>
    <mergeCell ref="AW145:AX145"/>
    <mergeCell ref="X145:Y145"/>
    <mergeCell ref="AL146:AM146"/>
    <mergeCell ref="AP145:AQ145"/>
    <mergeCell ref="AR145:AS145"/>
    <mergeCell ref="AU145:AV145"/>
    <mergeCell ref="X146:Y146"/>
    <mergeCell ref="AR169:AX169"/>
    <mergeCell ref="AR170:AX170"/>
    <mergeCell ref="AR171:AX171"/>
    <mergeCell ref="O183:W183"/>
    <mergeCell ref="X183:AF183"/>
    <mergeCell ref="AG183:AL183"/>
    <mergeCell ref="O184:W184"/>
    <mergeCell ref="AQ180:AX180"/>
    <mergeCell ref="AQ181:AX181"/>
    <mergeCell ref="X184:AF184"/>
    <mergeCell ref="AQ179:AX179"/>
    <mergeCell ref="AG184:AL184"/>
    <mergeCell ref="AM184:AP184"/>
    <mergeCell ref="Z139:AA139"/>
    <mergeCell ref="AP139:AQ139"/>
    <mergeCell ref="AR139:AS139"/>
    <mergeCell ref="AU139:AV139"/>
    <mergeCell ref="AC139:AD139"/>
    <mergeCell ref="AE139:AF139"/>
    <mergeCell ref="Z144:AA144"/>
    <mergeCell ref="AG144:AH144"/>
    <mergeCell ref="AI144:AJ144"/>
    <mergeCell ref="X140:Y140"/>
    <mergeCell ref="AL144:AM144"/>
    <mergeCell ref="X143:Y143"/>
    <mergeCell ref="AN140:AO140"/>
    <mergeCell ref="AG141:AH141"/>
    <mergeCell ref="AI141:AJ141"/>
    <mergeCell ref="Z145:AA145"/>
    <mergeCell ref="AR142:AS142"/>
    <mergeCell ref="AI140:AJ140"/>
    <mergeCell ref="AN142:AO142"/>
    <mergeCell ref="X139:Y139"/>
    <mergeCell ref="X141:Y141"/>
    <mergeCell ref="AU141:AV141"/>
    <mergeCell ref="P142:R142"/>
    <mergeCell ref="P143:R143"/>
    <mergeCell ref="P144:R144"/>
    <mergeCell ref="AN162:AX162"/>
    <mergeCell ref="AP152:AX152"/>
    <mergeCell ref="AP153:AX153"/>
    <mergeCell ref="AO25:AS25"/>
    <mergeCell ref="AK97:AQ97"/>
    <mergeCell ref="AA123:AG123"/>
    <mergeCell ref="AA127:AG127"/>
    <mergeCell ref="T126:Z126"/>
    <mergeCell ref="AP136:AS136"/>
    <mergeCell ref="AL46:AO46"/>
    <mergeCell ref="AL47:AO47"/>
    <mergeCell ref="AL48:AO48"/>
    <mergeCell ref="AL49:AO49"/>
    <mergeCell ref="AL50:AO50"/>
    <mergeCell ref="AW146:AX146"/>
    <mergeCell ref="AO123:AS123"/>
    <mergeCell ref="AO124:AS124"/>
    <mergeCell ref="T125:Z125"/>
    <mergeCell ref="AA122:AG122"/>
    <mergeCell ref="T124:Z124"/>
    <mergeCell ref="AT115:AX115"/>
    <mergeCell ref="AD115:AG115"/>
    <mergeCell ref="AD112:AG112"/>
    <mergeCell ref="AP142:AQ142"/>
    <mergeCell ref="AW139:AX139"/>
    <mergeCell ref="AP140:AQ140"/>
    <mergeCell ref="AR140:AS140"/>
    <mergeCell ref="AU140:AV140"/>
    <mergeCell ref="AW140:AX140"/>
    <mergeCell ref="AP141:AQ141"/>
    <mergeCell ref="AR141:AS141"/>
    <mergeCell ref="AU137:AV137"/>
    <mergeCell ref="Z138:AA138"/>
    <mergeCell ref="X138:Y138"/>
    <mergeCell ref="AC138:AD138"/>
    <mergeCell ref="AE138:AF138"/>
    <mergeCell ref="F125:L125"/>
    <mergeCell ref="O103:S109"/>
    <mergeCell ref="F122:L122"/>
    <mergeCell ref="AF160:AM160"/>
    <mergeCell ref="AD103:AG109"/>
    <mergeCell ref="P145:R145"/>
    <mergeCell ref="S136:W136"/>
    <mergeCell ref="S137:W137"/>
    <mergeCell ref="P138:R138"/>
    <mergeCell ref="S138:W138"/>
    <mergeCell ref="S139:W139"/>
    <mergeCell ref="P139:R139"/>
    <mergeCell ref="AR137:AS137"/>
    <mergeCell ref="AP110:AS110"/>
    <mergeCell ref="AP111:AS111"/>
    <mergeCell ref="AP113:AS113"/>
    <mergeCell ref="AP114:AS114"/>
    <mergeCell ref="T120:Z120"/>
    <mergeCell ref="AO117:AX119"/>
    <mergeCell ref="AO121:AS121"/>
    <mergeCell ref="AO122:AS122"/>
    <mergeCell ref="AI137:AJ137"/>
    <mergeCell ref="AW138:AX138"/>
    <mergeCell ref="AR138:AS138"/>
    <mergeCell ref="AT112:AX112"/>
    <mergeCell ref="AT113:AX113"/>
    <mergeCell ref="AT121:AX121"/>
    <mergeCell ref="AT122:AX122"/>
    <mergeCell ref="A17:F19"/>
    <mergeCell ref="G17:M19"/>
    <mergeCell ref="N17:T19"/>
    <mergeCell ref="U17:Y19"/>
    <mergeCell ref="Z17:AD19"/>
    <mergeCell ref="AE17:AI19"/>
    <mergeCell ref="AJ17:AN19"/>
    <mergeCell ref="AO17:AS19"/>
    <mergeCell ref="AT17:AX19"/>
    <mergeCell ref="N23:T23"/>
    <mergeCell ref="U20:Y20"/>
    <mergeCell ref="U21:Y21"/>
    <mergeCell ref="U22:Y22"/>
    <mergeCell ref="U23:Y23"/>
    <mergeCell ref="AT24:AX24"/>
    <mergeCell ref="AJ20:AN20"/>
    <mergeCell ref="G22:M22"/>
    <mergeCell ref="G23:M23"/>
    <mergeCell ref="N21:T21"/>
    <mergeCell ref="N22:T22"/>
    <mergeCell ref="A24:F24"/>
    <mergeCell ref="AO20:AS20"/>
    <mergeCell ref="AJ22:AN22"/>
    <mergeCell ref="AJ23:AN23"/>
    <mergeCell ref="AT26:AX26"/>
    <mergeCell ref="AL141:AM141"/>
    <mergeCell ref="AN141:AO141"/>
    <mergeCell ref="X142:Y142"/>
    <mergeCell ref="AA124:AG124"/>
    <mergeCell ref="G20:M20"/>
    <mergeCell ref="N20:T20"/>
    <mergeCell ref="AE20:AI20"/>
    <mergeCell ref="U24:Y24"/>
    <mergeCell ref="U25:Y25"/>
    <mergeCell ref="U26:Y26"/>
    <mergeCell ref="Z20:AD20"/>
    <mergeCell ref="AT20:AX20"/>
    <mergeCell ref="AL140:AM140"/>
    <mergeCell ref="AG138:AH138"/>
    <mergeCell ref="AI138:AJ138"/>
    <mergeCell ref="AL138:AM138"/>
    <mergeCell ref="AG139:AH139"/>
    <mergeCell ref="AI139:AJ139"/>
    <mergeCell ref="AL139:AM139"/>
    <mergeCell ref="AN139:AO139"/>
    <mergeCell ref="AH117:AN119"/>
    <mergeCell ref="AH121:AN121"/>
    <mergeCell ref="Y114:AC114"/>
    <mergeCell ref="AL82:AO82"/>
    <mergeCell ref="AO125:AS125"/>
    <mergeCell ref="AO126:AS126"/>
    <mergeCell ref="AO127:AS127"/>
    <mergeCell ref="Y110:AC110"/>
    <mergeCell ref="Y111:AC111"/>
    <mergeCell ref="AR95:AX95"/>
    <mergeCell ref="AP54:AS54"/>
    <mergeCell ref="AT84:AX84"/>
    <mergeCell ref="AL81:AO81"/>
    <mergeCell ref="AT81:AX81"/>
    <mergeCell ref="A100:B100"/>
    <mergeCell ref="AT103:AX109"/>
    <mergeCell ref="AT78:AX78"/>
    <mergeCell ref="AT54:AX54"/>
    <mergeCell ref="AL80:AO80"/>
    <mergeCell ref="AT79:AX79"/>
    <mergeCell ref="AT87:AX87"/>
    <mergeCell ref="AU72:AX72"/>
    <mergeCell ref="AP73:AS77"/>
    <mergeCell ref="AO21:AS21"/>
    <mergeCell ref="AT21:AX21"/>
    <mergeCell ref="Z22:AD22"/>
    <mergeCell ref="Z23:AD23"/>
    <mergeCell ref="Z24:AD24"/>
    <mergeCell ref="Z25:AD25"/>
    <mergeCell ref="Z26:AD26"/>
    <mergeCell ref="AO24:AS24"/>
    <mergeCell ref="AE22:AI22"/>
    <mergeCell ref="AE23:AI23"/>
    <mergeCell ref="AE24:AI24"/>
    <mergeCell ref="N24:T24"/>
    <mergeCell ref="N25:T25"/>
    <mergeCell ref="N26:T26"/>
    <mergeCell ref="AL78:AO78"/>
    <mergeCell ref="AJ24:AN24"/>
    <mergeCell ref="AJ25:AN25"/>
    <mergeCell ref="AD32:AG32"/>
    <mergeCell ref="AU27:AX27"/>
    <mergeCell ref="E31:H31"/>
    <mergeCell ref="G49:H49"/>
    <mergeCell ref="G50:H50"/>
    <mergeCell ref="G51:H51"/>
    <mergeCell ref="AP79:AS79"/>
    <mergeCell ref="AP80:AS80"/>
    <mergeCell ref="AP81:AS81"/>
    <mergeCell ref="AT82:AX82"/>
    <mergeCell ref="AP41:AS45"/>
    <mergeCell ref="AL41:AO45"/>
    <mergeCell ref="AU39:AX39"/>
    <mergeCell ref="AR33:AX33"/>
    <mergeCell ref="I31:M31"/>
    <mergeCell ref="AP55:AS55"/>
    <mergeCell ref="A46:F46"/>
    <mergeCell ref="A78:F78"/>
    <mergeCell ref="A80:F80"/>
    <mergeCell ref="Z32:AC32"/>
    <mergeCell ref="A34:D34"/>
    <mergeCell ref="E34:H34"/>
    <mergeCell ref="I34:M34"/>
    <mergeCell ref="A73:F77"/>
    <mergeCell ref="C39:AT39"/>
    <mergeCell ref="AT53:AX53"/>
    <mergeCell ref="AU40:AX40"/>
    <mergeCell ref="G52:H52"/>
    <mergeCell ref="G53:H53"/>
    <mergeCell ref="G54:H54"/>
    <mergeCell ref="AL79:AO79"/>
    <mergeCell ref="A39:B39"/>
    <mergeCell ref="AR38:AX38"/>
    <mergeCell ref="A81:F81"/>
    <mergeCell ref="S156:V156"/>
    <mergeCell ref="AL36:AQ36"/>
    <mergeCell ref="AI65:AX65"/>
    <mergeCell ref="AR28:AX30"/>
    <mergeCell ref="A31:D31"/>
    <mergeCell ref="N31:Q31"/>
    <mergeCell ref="AD31:AG31"/>
    <mergeCell ref="AH31:AK31"/>
    <mergeCell ref="AP103:AS109"/>
    <mergeCell ref="T114:X114"/>
    <mergeCell ref="T115:X115"/>
    <mergeCell ref="AD110:AG110"/>
    <mergeCell ref="AD111:AG111"/>
    <mergeCell ref="AR32:AX32"/>
    <mergeCell ref="A47:F47"/>
    <mergeCell ref="G73:H77"/>
    <mergeCell ref="G78:H78"/>
    <mergeCell ref="G79:H79"/>
    <mergeCell ref="G80:H80"/>
    <mergeCell ref="G81:H81"/>
    <mergeCell ref="G82:H82"/>
    <mergeCell ref="G83:H83"/>
    <mergeCell ref="G84:H84"/>
    <mergeCell ref="AP88:AS88"/>
    <mergeCell ref="G85:H85"/>
    <mergeCell ref="G86:H86"/>
    <mergeCell ref="G87:H87"/>
    <mergeCell ref="G88:H88"/>
    <mergeCell ref="A95:E95"/>
    <mergeCell ref="T103:X109"/>
    <mergeCell ref="AL83:AO83"/>
    <mergeCell ref="A161:D161"/>
    <mergeCell ref="AJ26:AN26"/>
    <mergeCell ref="X137:Y137"/>
    <mergeCell ref="AC137:AD137"/>
    <mergeCell ref="AE137:AF137"/>
    <mergeCell ref="I41:M45"/>
    <mergeCell ref="G46:H46"/>
    <mergeCell ref="G47:H47"/>
    <mergeCell ref="G48:H48"/>
    <mergeCell ref="AG140:AH140"/>
    <mergeCell ref="K161:Q161"/>
    <mergeCell ref="K162:Q162"/>
    <mergeCell ref="K163:Q163"/>
    <mergeCell ref="K164:Q164"/>
    <mergeCell ref="E160:J160"/>
    <mergeCell ref="E161:J161"/>
    <mergeCell ref="E162:J162"/>
    <mergeCell ref="E163:J163"/>
    <mergeCell ref="E148:H151"/>
    <mergeCell ref="AL32:AQ32"/>
    <mergeCell ref="A33:D33"/>
    <mergeCell ref="AP83:AS83"/>
    <mergeCell ref="AP84:AS84"/>
    <mergeCell ref="AP85:AS85"/>
    <mergeCell ref="O112:S112"/>
    <mergeCell ref="F113:I113"/>
    <mergeCell ref="F114:I114"/>
    <mergeCell ref="A54:F54"/>
    <mergeCell ref="A55:F55"/>
    <mergeCell ref="A56:F56"/>
    <mergeCell ref="R31:U31"/>
    <mergeCell ref="V31:Y31"/>
    <mergeCell ref="A7:AA13"/>
    <mergeCell ref="A40:B40"/>
    <mergeCell ref="C40:AT40"/>
    <mergeCell ref="A72:B72"/>
    <mergeCell ref="C72:AT72"/>
    <mergeCell ref="Z31:AC31"/>
    <mergeCell ref="I33:M33"/>
    <mergeCell ref="N33:Q33"/>
    <mergeCell ref="R33:U33"/>
    <mergeCell ref="A27:B27"/>
    <mergeCell ref="C27:AT27"/>
    <mergeCell ref="A28:D30"/>
    <mergeCell ref="E28:H30"/>
    <mergeCell ref="I28:M30"/>
    <mergeCell ref="N28:Q30"/>
    <mergeCell ref="R28:U30"/>
    <mergeCell ref="V28:Y30"/>
    <mergeCell ref="Z28:AC30"/>
    <mergeCell ref="AD28:AG30"/>
    <mergeCell ref="AH28:AK30"/>
    <mergeCell ref="AL28:AQ30"/>
    <mergeCell ref="AI64:AX64"/>
    <mergeCell ref="A65:S65"/>
    <mergeCell ref="T65:AH65"/>
    <mergeCell ref="AH32:AK32"/>
    <mergeCell ref="AH37:AK37"/>
    <mergeCell ref="AL37:AQ37"/>
    <mergeCell ref="A25:F25"/>
    <mergeCell ref="A26:F26"/>
    <mergeCell ref="G25:M25"/>
    <mergeCell ref="G26:M26"/>
    <mergeCell ref="AJ21:AN21"/>
    <mergeCell ref="I32:M32"/>
    <mergeCell ref="N32:Q32"/>
    <mergeCell ref="R32:U32"/>
    <mergeCell ref="V32:Y32"/>
    <mergeCell ref="V37:Y37"/>
    <mergeCell ref="Z37:AC37"/>
    <mergeCell ref="AD37:AG37"/>
    <mergeCell ref="A48:F48"/>
    <mergeCell ref="N41:S45"/>
    <mergeCell ref="T41:AA45"/>
    <mergeCell ref="AB41:AE45"/>
    <mergeCell ref="AF41:AK45"/>
    <mergeCell ref="T48:AA48"/>
    <mergeCell ref="T49:AA49"/>
    <mergeCell ref="T50:AA50"/>
    <mergeCell ref="T51:AA51"/>
    <mergeCell ref="T52:AA52"/>
    <mergeCell ref="B200:AX201"/>
    <mergeCell ref="A187:E187"/>
    <mergeCell ref="A186:E186"/>
    <mergeCell ref="A185:E185"/>
    <mergeCell ref="A184:E184"/>
    <mergeCell ref="A180:E180"/>
    <mergeCell ref="A166:H168"/>
    <mergeCell ref="A152:D152"/>
    <mergeCell ref="A117:E119"/>
    <mergeCell ref="A87:F87"/>
    <mergeCell ref="A86:F86"/>
    <mergeCell ref="AP86:AS86"/>
    <mergeCell ref="AL86:AO86"/>
    <mergeCell ref="AR92:AX93"/>
    <mergeCell ref="AR94:AX94"/>
    <mergeCell ref="C100:AR100"/>
    <mergeCell ref="A158:D159"/>
    <mergeCell ref="AK95:AQ95"/>
    <mergeCell ref="AL88:AO88"/>
    <mergeCell ref="Y103:AC109"/>
    <mergeCell ref="AB156:AH156"/>
    <mergeCell ref="W152:AA152"/>
    <mergeCell ref="W153:AA153"/>
    <mergeCell ref="W154:AA154"/>
    <mergeCell ref="AN138:AO138"/>
    <mergeCell ref="AL137:AM137"/>
    <mergeCell ref="AN137:AO137"/>
    <mergeCell ref="F103:I109"/>
    <mergeCell ref="F123:L123"/>
    <mergeCell ref="AP137:AQ137"/>
    <mergeCell ref="E164:J164"/>
    <mergeCell ref="W148:AA151"/>
    <mergeCell ref="S155:V155"/>
    <mergeCell ref="A163:D163"/>
    <mergeCell ref="A164:D164"/>
    <mergeCell ref="A162:D162"/>
    <mergeCell ref="R163:X163"/>
    <mergeCell ref="A174:B174"/>
    <mergeCell ref="C174:AS174"/>
    <mergeCell ref="A165:B165"/>
    <mergeCell ref="C165:AS165"/>
    <mergeCell ref="AS89:AX89"/>
    <mergeCell ref="AT83:AX83"/>
    <mergeCell ref="C89:AR89"/>
    <mergeCell ref="A101:B102"/>
    <mergeCell ref="AI154:AO154"/>
    <mergeCell ref="AI155:AO155"/>
    <mergeCell ref="AI156:AO156"/>
    <mergeCell ref="AB152:AH152"/>
    <mergeCell ref="AA125:AG125"/>
    <mergeCell ref="AK92:AQ93"/>
    <mergeCell ref="AK94:AQ94"/>
    <mergeCell ref="A85:F85"/>
    <mergeCell ref="A84:F84"/>
    <mergeCell ref="A83:F83"/>
    <mergeCell ref="AB148:AH151"/>
    <mergeCell ref="E155:H155"/>
    <mergeCell ref="E156:H156"/>
    <mergeCell ref="K158:Q159"/>
    <mergeCell ref="I155:L155"/>
    <mergeCell ref="I156:L156"/>
    <mergeCell ref="M154:R154"/>
    <mergeCell ref="M155:R155"/>
    <mergeCell ref="M156:R156"/>
    <mergeCell ref="A35:D35"/>
    <mergeCell ref="E35:H35"/>
    <mergeCell ref="I35:M35"/>
    <mergeCell ref="AP56:AS56"/>
    <mergeCell ref="AR34:AX34"/>
    <mergeCell ref="AH36:AK36"/>
    <mergeCell ref="AR36:AX36"/>
    <mergeCell ref="V33:Y33"/>
    <mergeCell ref="Z33:AC33"/>
    <mergeCell ref="AR35:AX35"/>
    <mergeCell ref="N37:Q37"/>
    <mergeCell ref="R37:U37"/>
    <mergeCell ref="AL84:AO84"/>
    <mergeCell ref="C90:AR91"/>
    <mergeCell ref="AS100:AX100"/>
    <mergeCell ref="AP82:AS82"/>
    <mergeCell ref="AT86:AX86"/>
    <mergeCell ref="AS90:AX91"/>
    <mergeCell ref="A88:F88"/>
    <mergeCell ref="A82:F82"/>
    <mergeCell ref="A79:F79"/>
    <mergeCell ref="A36:D36"/>
    <mergeCell ref="E36:H36"/>
    <mergeCell ref="I36:M36"/>
    <mergeCell ref="N36:Q36"/>
    <mergeCell ref="R36:U36"/>
    <mergeCell ref="V36:Y36"/>
    <mergeCell ref="Z36:AC36"/>
    <mergeCell ref="AD36:AG36"/>
    <mergeCell ref="A37:D37"/>
    <mergeCell ref="E37:H37"/>
    <mergeCell ref="I37:M37"/>
    <mergeCell ref="N34:Q34"/>
    <mergeCell ref="R34:U34"/>
    <mergeCell ref="V34:Y34"/>
    <mergeCell ref="Z34:AC34"/>
    <mergeCell ref="AD34:AG34"/>
    <mergeCell ref="AH34:AK34"/>
    <mergeCell ref="AL34:AQ34"/>
    <mergeCell ref="E33:H33"/>
    <mergeCell ref="N35:Q35"/>
    <mergeCell ref="R35:U35"/>
    <mergeCell ref="V35:Y35"/>
    <mergeCell ref="Z35:AC35"/>
    <mergeCell ref="AD35:AG35"/>
    <mergeCell ref="AH35:AK35"/>
    <mergeCell ref="AL35:AQ35"/>
    <mergeCell ref="AD33:AG33"/>
    <mergeCell ref="AH33:AK33"/>
    <mergeCell ref="AL33:AQ33"/>
    <mergeCell ref="AR37:AX37"/>
    <mergeCell ref="AI63:AX63"/>
    <mergeCell ref="A61:S61"/>
    <mergeCell ref="T61:AH61"/>
    <mergeCell ref="AI61:AX61"/>
    <mergeCell ref="A38:D38"/>
    <mergeCell ref="E38:H38"/>
    <mergeCell ref="I38:M38"/>
    <mergeCell ref="N38:Q38"/>
    <mergeCell ref="R38:U38"/>
    <mergeCell ref="V38:Y38"/>
    <mergeCell ref="Z38:AC38"/>
    <mergeCell ref="AD38:AG38"/>
    <mergeCell ref="AH38:AK38"/>
    <mergeCell ref="AL38:AQ38"/>
    <mergeCell ref="AU57:AX57"/>
    <mergeCell ref="A58:B58"/>
    <mergeCell ref="C58:AT58"/>
    <mergeCell ref="AU58:AX58"/>
    <mergeCell ref="AL56:AO56"/>
    <mergeCell ref="A41:F45"/>
    <mergeCell ref="G41:H45"/>
    <mergeCell ref="A49:F49"/>
    <mergeCell ref="A50:F50"/>
    <mergeCell ref="A51:F51"/>
    <mergeCell ref="A52:F52"/>
    <mergeCell ref="A57:B57"/>
    <mergeCell ref="C57:AT57"/>
    <mergeCell ref="A70:S70"/>
    <mergeCell ref="T70:AH70"/>
    <mergeCell ref="AI70:AX70"/>
    <mergeCell ref="A68:S68"/>
    <mergeCell ref="T68:AH68"/>
    <mergeCell ref="AI68:AX68"/>
    <mergeCell ref="A69:S69"/>
    <mergeCell ref="T69:AH69"/>
    <mergeCell ref="AI69:AX69"/>
    <mergeCell ref="A66:S66"/>
    <mergeCell ref="T66:AH66"/>
    <mergeCell ref="AI66:AX66"/>
    <mergeCell ref="A67:S67"/>
    <mergeCell ref="T67:AH67"/>
    <mergeCell ref="AI67:AX67"/>
    <mergeCell ref="A64:S64"/>
    <mergeCell ref="T64:AH64"/>
    <mergeCell ref="A59:S60"/>
    <mergeCell ref="T59:AH60"/>
    <mergeCell ref="AI59:AX60"/>
    <mergeCell ref="I46:M46"/>
    <mergeCell ref="I47:M47"/>
    <mergeCell ref="I48:M48"/>
    <mergeCell ref="I49:M49"/>
    <mergeCell ref="I50:M50"/>
    <mergeCell ref="I51:M51"/>
    <mergeCell ref="I52:M52"/>
    <mergeCell ref="I53:M53"/>
    <mergeCell ref="I54:M54"/>
    <mergeCell ref="I55:M55"/>
    <mergeCell ref="I56:M56"/>
    <mergeCell ref="N46:S46"/>
    <mergeCell ref="N47:S47"/>
    <mergeCell ref="N48:S48"/>
    <mergeCell ref="N49:S49"/>
    <mergeCell ref="N50:S50"/>
    <mergeCell ref="N51:S51"/>
    <mergeCell ref="N52:S52"/>
    <mergeCell ref="N53:S53"/>
    <mergeCell ref="N54:S54"/>
    <mergeCell ref="N55:S55"/>
    <mergeCell ref="N56:S56"/>
    <mergeCell ref="T46:AA46"/>
    <mergeCell ref="T47:AA47"/>
    <mergeCell ref="T53:AA53"/>
    <mergeCell ref="T54:AA54"/>
    <mergeCell ref="T55:AA55"/>
    <mergeCell ref="T56:AA56"/>
    <mergeCell ref="AB46:AE46"/>
    <mergeCell ref="AB47:AE47"/>
    <mergeCell ref="AB48:AE48"/>
    <mergeCell ref="AB49:AE49"/>
    <mergeCell ref="AB50:AE50"/>
    <mergeCell ref="AB51:AE51"/>
    <mergeCell ref="AB52:AE52"/>
    <mergeCell ref="AB53:AE53"/>
    <mergeCell ref="AB54:AE54"/>
    <mergeCell ref="AB55:AE55"/>
    <mergeCell ref="AB56:AE56"/>
    <mergeCell ref="AF47:AK47"/>
    <mergeCell ref="AF48:AK48"/>
    <mergeCell ref="AF49:AK49"/>
    <mergeCell ref="AF50:AK50"/>
    <mergeCell ref="AF51:AK51"/>
    <mergeCell ref="AF52:AK52"/>
    <mergeCell ref="AF53:AK53"/>
    <mergeCell ref="AF54:AK54"/>
    <mergeCell ref="AF55:AK55"/>
    <mergeCell ref="AF56:AK56"/>
    <mergeCell ref="AF46:AK46"/>
    <mergeCell ref="I73:M77"/>
    <mergeCell ref="N73:S77"/>
    <mergeCell ref="T73:AA77"/>
    <mergeCell ref="AB73:AE77"/>
    <mergeCell ref="AF73:AK77"/>
    <mergeCell ref="I78:M78"/>
    <mergeCell ref="N78:S78"/>
    <mergeCell ref="T78:AA78"/>
    <mergeCell ref="AB78:AE78"/>
    <mergeCell ref="AF78:AK78"/>
    <mergeCell ref="I79:M79"/>
    <mergeCell ref="I80:M80"/>
    <mergeCell ref="I81:M81"/>
    <mergeCell ref="I82:M82"/>
    <mergeCell ref="I83:M83"/>
    <mergeCell ref="I84:M84"/>
    <mergeCell ref="I85:M85"/>
    <mergeCell ref="AB79:AE79"/>
    <mergeCell ref="AB80:AE80"/>
    <mergeCell ref="AB81:AE81"/>
    <mergeCell ref="AB82:AE82"/>
    <mergeCell ref="AB83:AE83"/>
    <mergeCell ref="AB84:AE84"/>
    <mergeCell ref="AB85:AE85"/>
    <mergeCell ref="I86:M86"/>
    <mergeCell ref="I87:M87"/>
    <mergeCell ref="I88:M88"/>
    <mergeCell ref="N79:S79"/>
    <mergeCell ref="N80:S80"/>
    <mergeCell ref="N81:S81"/>
    <mergeCell ref="N82:S82"/>
    <mergeCell ref="N83:S83"/>
    <mergeCell ref="N84:S84"/>
    <mergeCell ref="N85:S85"/>
    <mergeCell ref="N86:S86"/>
    <mergeCell ref="N87:S87"/>
    <mergeCell ref="N88:S88"/>
    <mergeCell ref="T79:AA79"/>
    <mergeCell ref="T80:AA80"/>
    <mergeCell ref="T81:AA81"/>
    <mergeCell ref="T82:AA82"/>
    <mergeCell ref="T83:AA83"/>
    <mergeCell ref="T84:AA84"/>
    <mergeCell ref="T85:AA85"/>
    <mergeCell ref="T86:AA86"/>
    <mergeCell ref="T87:AA87"/>
    <mergeCell ref="T88:AA88"/>
    <mergeCell ref="AB86:AE86"/>
    <mergeCell ref="AB87:AE87"/>
    <mergeCell ref="AB88:AE88"/>
    <mergeCell ref="AF79:AK79"/>
    <mergeCell ref="AF80:AK80"/>
    <mergeCell ref="AF81:AK81"/>
    <mergeCell ref="AF82:AK82"/>
    <mergeCell ref="AF83:AK83"/>
    <mergeCell ref="AF84:AK84"/>
    <mergeCell ref="AF85:AK85"/>
    <mergeCell ref="AF86:AK86"/>
    <mergeCell ref="AF87:AK87"/>
    <mergeCell ref="AF88:AK88"/>
    <mergeCell ref="AM103:AO109"/>
    <mergeCell ref="AH103:AL109"/>
    <mergeCell ref="AM110:AO110"/>
    <mergeCell ref="AM111:AO111"/>
    <mergeCell ref="AL85:AO85"/>
    <mergeCell ref="C101:AR102"/>
    <mergeCell ref="W95:AE95"/>
    <mergeCell ref="W96:AE96"/>
    <mergeCell ref="W97:AE97"/>
    <mergeCell ref="A92:E93"/>
    <mergeCell ref="W92:AE93"/>
    <mergeCell ref="E132:H135"/>
    <mergeCell ref="A132:D135"/>
    <mergeCell ref="I132:L135"/>
    <mergeCell ref="M132:O135"/>
    <mergeCell ref="P132:R135"/>
    <mergeCell ref="S132:W135"/>
    <mergeCell ref="X132:AF135"/>
    <mergeCell ref="AG132:AO135"/>
    <mergeCell ref="AP132:AX135"/>
    <mergeCell ref="AM112:AO112"/>
    <mergeCell ref="AM113:AO113"/>
    <mergeCell ref="AM114:AO114"/>
    <mergeCell ref="AM115:AO115"/>
    <mergeCell ref="AH110:AL110"/>
    <mergeCell ref="AH111:AL111"/>
    <mergeCell ref="AH112:AL112"/>
    <mergeCell ref="AH113:AL113"/>
    <mergeCell ref="AH114:AL114"/>
    <mergeCell ref="AH115:AL115"/>
    <mergeCell ref="F110:I110"/>
    <mergeCell ref="F111:I111"/>
    <mergeCell ref="F112:I112"/>
    <mergeCell ref="J112:N112"/>
    <mergeCell ref="Y113:AC113"/>
    <mergeCell ref="AP115:AS115"/>
    <mergeCell ref="A115:E115"/>
    <mergeCell ref="F117:L119"/>
    <mergeCell ref="M117:S119"/>
    <mergeCell ref="AA117:AG119"/>
    <mergeCell ref="O110:S110"/>
    <mergeCell ref="J110:N110"/>
    <mergeCell ref="J111:N111"/>
    <mergeCell ref="I136:L136"/>
    <mergeCell ref="I137:L137"/>
    <mergeCell ref="I138:L138"/>
    <mergeCell ref="I139:L139"/>
    <mergeCell ref="I140:L140"/>
    <mergeCell ref="I141:L141"/>
    <mergeCell ref="I142:L142"/>
    <mergeCell ref="I143:L143"/>
    <mergeCell ref="I144:L144"/>
    <mergeCell ref="I145:L145"/>
    <mergeCell ref="I146:L146"/>
    <mergeCell ref="E137:H137"/>
    <mergeCell ref="E138:H138"/>
    <mergeCell ref="E139:H139"/>
    <mergeCell ref="E140:H140"/>
    <mergeCell ref="E141:H141"/>
    <mergeCell ref="E142:H142"/>
    <mergeCell ref="E143:H143"/>
    <mergeCell ref="E144:H144"/>
    <mergeCell ref="E145:H145"/>
    <mergeCell ref="E146:H146"/>
  </mergeCells>
  <conditionalFormatting sqref="AC8:AX8">
    <cfRule type="expression" dxfId="9" priority="10">
      <formula>IF(AC8="",TRUE,FALSE)</formula>
    </cfRule>
  </conditionalFormatting>
  <conditionalFormatting sqref="AC10:AX10">
    <cfRule type="expression" dxfId="8" priority="9">
      <formula>IF(AC10="",TRUE,FALSE)</formula>
    </cfRule>
  </conditionalFormatting>
  <conditionalFormatting sqref="AC12:AX12">
    <cfRule type="expression" dxfId="7" priority="8">
      <formula>IF(AC12="",TRUE,FALSE)</formula>
    </cfRule>
  </conditionalFormatting>
  <conditionalFormatting sqref="BA125:BA128">
    <cfRule type="expression" dxfId="6" priority="22">
      <formula>IF(BB123="",FALSE,TRUE)</formula>
    </cfRule>
  </conditionalFormatting>
  <conditionalFormatting sqref="BA134:BA137">
    <cfRule type="expression" dxfId="5" priority="24">
      <formula>IF(BB153="",FALSE,TRUE)</formula>
    </cfRule>
  </conditionalFormatting>
  <conditionalFormatting sqref="BA143:BA146 BA151:BA156 BA158:BA160">
    <cfRule type="expression" dxfId="4" priority="23">
      <formula>IF(BB170="",FALSE,TRUE)</formula>
    </cfRule>
  </conditionalFormatting>
  <conditionalFormatting sqref="BB165:BB168">
    <cfRule type="expression" dxfId="3" priority="2">
      <formula>IF(BB165="",FALSE,TRUE)</formula>
    </cfRule>
  </conditionalFormatting>
  <conditionalFormatting sqref="BC164:BC168">
    <cfRule type="expression" dxfId="2" priority="17">
      <formula>IF(BC164="",FALSE,TRUE)</formula>
    </cfRule>
  </conditionalFormatting>
  <dataValidations xWindow="892" yWindow="613" count="14">
    <dataValidation type="decimal" allowBlank="1" showInputMessage="1" showErrorMessage="1" error="AHRI Effectiveness must be between 0 and 100%!" sqref="T121:AG130" xr:uid="{19F558E6-90ED-44FC-B86C-AFB722F0B62F}">
      <formula1>0</formula1>
      <formula2>1</formula2>
    </dataValidation>
    <dataValidation type="decimal" allowBlank="1" showInputMessage="1" showErrorMessage="1" errorTitle="Too many hours!" error="Hours of operation per week must be between 0 and 168!" sqref="F121:L130" xr:uid="{B604061F-6627-4FB9-8C42-0A2781B58F78}">
      <formula1>0</formula1>
      <formula2>168</formula2>
    </dataValidation>
    <dataValidation type="decimal" allowBlank="1" showInputMessage="1" showErrorMessage="1" errorTitle="Hours of Operation Error" error="The hours of operation per year must be at least 2,000, but not more than 8,760!" sqref="X178:AF187" xr:uid="{AD3D8726-7426-4F3B-B037-7AC9C3FADE66}">
      <formula1>2000</formula1>
      <formula2>8760</formula2>
    </dataValidation>
    <dataValidation type="decimal" allowBlank="1" showInputMessage="1" showErrorMessage="1" errorTitle="Max motor size exceeded!" error="The maximum motor size for VFD incentives is 500 hp!_x000a__x000a_Note that new construction VFDs may have additional limitations. " sqref="AG178:AL187" xr:uid="{387297C4-7C69-4156-B812-911C27ED4A31}">
      <formula1>0</formula1>
      <formula2>500</formula2>
    </dataValidation>
    <dataValidation allowBlank="1" showInputMessage="1" showErrorMessage="1" errorTitle="Hours of Operation Error" error="The hours of operation must be 8,760 or less!" sqref="W94:W99" xr:uid="{D9EF5CE1-86E8-4361-91F6-882FE52DA29D}"/>
    <dataValidation allowBlank="1" showErrorMessage="1" sqref="AL78:AO88" xr:uid="{8E2E2F9A-49A1-4168-A558-3ABFCB30F704}"/>
    <dataValidation allowBlank="1" showInputMessage="1" showErrorMessage="1" errorTitle="Too many hours!" error="Hours of operation per week must be between 0 and 168!" sqref="G21:T26 I32:I38 N32:N38" xr:uid="{B2C58AB4-0105-4DE6-AE33-A5239093E72D}"/>
    <dataValidation type="decimal" allowBlank="1" showInputMessage="1" showErrorMessage="1" error="The number of hours per week must be between 0 and 168!" sqref="W152:AA156" xr:uid="{6603F3FA-6A34-4BEC-8BAA-B5BEE791B473}">
      <formula1>0</formula1>
      <formula2>168</formula2>
    </dataValidation>
    <dataValidation type="list" allowBlank="1" showInputMessage="1" showErrorMessage="1" prompt="$25 for all New Const._x000a_$30 for DX Cool._x000a_$40 for ASHP." sqref="AL47:AL56" xr:uid="{4961C0F4-CD0D-45B5-92C6-5EFAE1C4BBA0}">
      <formula1>"$25, $30, $40"</formula1>
    </dataValidation>
    <dataValidation type="decimal" operator="greaterThanOrEqual" allowBlank="1" showInputMessage="1" showErrorMessage="1" error="Must be ≥11.25 tons to qualify." sqref="I79:M88" xr:uid="{C19C1241-AC08-4C80-A79D-49BBC0C9B429}">
      <formula1>11.25</formula1>
    </dataValidation>
    <dataValidation type="decimal" operator="greaterThanOrEqual" allowBlank="1" showInputMessage="1" showErrorMessage="1" error="Must be ≥11.5 EER to qualify." sqref="N79:S88" xr:uid="{88C5AA31-6500-4AD0-A903-3C02E62211A0}">
      <formula1>11.5</formula1>
    </dataValidation>
    <dataValidation type="whole" operator="greaterThanOrEqual" allowBlank="1" showInputMessage="1" showErrorMessage="1" error="Must be whole number." sqref="F111:I115" xr:uid="{90B1FEA1-A89D-4E50-B1B2-25AA1E1C09AB}">
      <formula1>0</formula1>
    </dataValidation>
    <dataValidation type="decimal" operator="greaterThanOrEqual" allowBlank="1" showInputMessage="1" showErrorMessage="1" error="Must be ≥7.0 tons to qualify." sqref="E137:H146" xr:uid="{8AAA6588-A562-44ED-AEFB-C630B41881E9}">
      <formula1>7</formula1>
    </dataValidation>
    <dataValidation type="list" allowBlank="1" showInputMessage="1" showErrorMessage="1" sqref="AF192:AP199" xr:uid="{47847FF6-3387-4004-8890-0BAACC30F155}">
      <formula1>"Yes, No"</formula1>
    </dataValidation>
  </dataValidations>
  <hyperlinks>
    <hyperlink ref="BA4" location="HVAC!A47" display="B1 - A/C Split &amp; Packaged Systems - H4368 to H4371 " xr:uid="{3C2F1C11-D6DA-4D8F-AE99-9A96962ED276}"/>
    <hyperlink ref="BA7" location="HVAC!A99" display="C1 &amp; C2 - Chillers - H4712 to H4735" xr:uid="{46DC4421-8D86-4DBB-8B20-7A619FB8C737}"/>
    <hyperlink ref="BA8" location="HVAC!A124" display="D - Energy Recovery Ventilator - H2314, H5082" xr:uid="{D90DDFC7-F76E-4961-B4CB-D147CD1616F2}"/>
    <hyperlink ref="BA2" location="HVAC!A21" display="A1 - Direct Fired Make-up Air Units (Constant Volume) - H5081" xr:uid="{2A2C585D-18BA-48A0-A3C2-A6CCE32EFF25}"/>
    <hyperlink ref="BA9" location="HVAC!A139" display="E - Advanced Rooftop Unit Controllers - H3964" xr:uid="{7DBC726E-58DE-4148-A23F-A65448ED4A8D}"/>
    <hyperlink ref="BA10" location="HVAC!A155" display="F1 - Demand Controlled Ventilation for Multiple Zone - H2853" xr:uid="{C5B6A122-1298-4227-8997-DF2C435CB8D1}"/>
    <hyperlink ref="BA12" location="HVAC!A172" display="G - Guest Room Energy Mgmt Controls - H2374" xr:uid="{C721561E-42B0-4A9D-A3CE-E3C85898E0D8}"/>
    <hyperlink ref="BA11" location="HVAC!A163" display="F2 - Demand Controlled Ventilation for Single Zone - H3266" xr:uid="{F271D905-7288-4A7D-9BA6-75803A8116AE}"/>
    <hyperlink ref="BA13" location="HVAC!A180" display="H - VFDs - H2640, H2641, H2643, H2726, H2644, H2646" xr:uid="{3AF0522D-345F-4515-BF2A-7E97A80DAD26}"/>
    <hyperlink ref="BA3" location="HVAC!A32" display="A2 - Direct Fired Make-up Air Units (Variable Air Volume) - H10030" xr:uid="{B67E2FB8-2F2E-4F7E-B3D3-D6D77905C9F3}"/>
    <hyperlink ref="BA6" location="HVAC!A82" display="B3 - Split System A/C - Condensing Unit Only - H3909" xr:uid="{1286F397-0417-4FEA-8741-8297C7AFD4DA}"/>
    <hyperlink ref="BA5" location="HVAC!A65" display="B2 - Air Source Heat Pump System - H10025, H10026, H10027 " xr:uid="{0FA8A285-9379-4773-BE0C-A02642A3ABD4}"/>
    <hyperlink ref="BA14" location="HVAC!A194" display="I - Roof Insulation - B10219, B10220" xr:uid="{8E912962-69BC-482B-8F6D-85F03BA470AB}"/>
  </hyperlinks>
  <pageMargins left="0.4" right="0.4" top="0.5" bottom="0.75" header="0.3" footer="0.25"/>
  <pageSetup scale="85" orientation="portrait" r:id="rId1"/>
  <headerFooter>
    <oddFooter>&amp;L&amp;P&amp;R&amp;G</oddFooter>
  </headerFooter>
  <ignoredErrors>
    <ignoredError sqref="AR186:AX186 AR185:AX185 AR184:AX184 AR183:AX183 AR182:AX182 AR181:AX181 AR180:AX180 AR187:AX187 AR178:AX178 AR179:AX179 AQ186 AQ179 AQ187 AQ180 AQ181 AQ182 AQ183 AQ184 AQ185 AP153:AX156" unlockedFormula="1"/>
  </ignoredErrors>
  <legacyDrawing r:id="rId2"/>
  <legacyDrawingHF r:id="rId3"/>
  <extLst>
    <ext xmlns:x14="http://schemas.microsoft.com/office/spreadsheetml/2009/9/main" uri="{78C0D931-6437-407d-A8EE-F0AAD7539E65}">
      <x14:conditionalFormattings>
        <x14:conditionalFormatting xmlns:xm="http://schemas.microsoft.com/office/excel/2006/main">
          <x14:cfRule type="expression" priority="12" id="{00000000-000E-0000-0200-000005000000}">
            <xm:f>IF(S170=Lookups!$E$124,TRUE,FALSE)</xm:f>
            <x14:dxf>
              <fill>
                <patternFill>
                  <bgColor rgb="FFFFFF00"/>
                </patternFill>
              </fill>
              <border>
                <left style="thin">
                  <color auto="1"/>
                </left>
                <right style="thin">
                  <color auto="1"/>
                </right>
                <top style="thin">
                  <color auto="1"/>
                </top>
                <bottom style="thin">
                  <color auto="1"/>
                </bottom>
                <vertical/>
                <horizontal/>
              </border>
            </x14:dxf>
          </x14:cfRule>
          <xm:sqref>BC141:BC144</xm:sqref>
        </x14:conditionalFormatting>
        <x14:conditionalFormatting xmlns:xm="http://schemas.microsoft.com/office/excel/2006/main">
          <x14:cfRule type="expression" priority="11" id="{00000000-000E-0000-0200-000004000000}">
            <xm:f>IF(AK170=Lookups!$H$125,TRUE,FALSE)</xm:f>
            <x14:dxf>
              <fill>
                <patternFill>
                  <bgColor rgb="FFFFFF00"/>
                </patternFill>
              </fill>
              <border>
                <left style="thin">
                  <color auto="1"/>
                </left>
                <right style="thin">
                  <color auto="1"/>
                </right>
                <top style="thin">
                  <color auto="1"/>
                </top>
                <bottom style="thin">
                  <color auto="1"/>
                </bottom>
                <vertical/>
                <horizontal/>
              </border>
            </x14:dxf>
          </x14:cfRule>
          <xm:sqref>BD141:BD144</xm:sqref>
        </x14:conditionalFormatting>
      </x14:conditionalFormattings>
    </ext>
    <ext xmlns:x14="http://schemas.microsoft.com/office/spreadsheetml/2009/9/main" uri="{CCE6A557-97BC-4b89-ADB6-D9C93CAAB3DF}">
      <x14:dataValidations xmlns:xm="http://schemas.microsoft.com/office/excel/2006/main" xWindow="892" yWindow="613" count="28">
        <x14:dataValidation type="list" allowBlank="1" showInputMessage="1" showErrorMessage="1" xr:uid="{43DBA5F4-425E-4A7E-B20C-E52766F400CB}">
          <x14:formula1>
            <xm:f>Lookups!$E$45:$E$46</xm:f>
          </x14:formula1>
          <xm:sqref>AF94:AF99</xm:sqref>
        </x14:dataValidation>
        <x14:dataValidation type="list" allowBlank="1" showInputMessage="1" showErrorMessage="1" promptTitle="Path A vs Path B" prompt="Path A = chillers that are optimized for full load applications_x000a_Path B = chillers that are optimized for part load applications" xr:uid="{D13E3C70-2003-4CD3-85B5-9DD840953418}">
          <x14:formula1>
            <xm:f>Lookups!$G$45:$G$46</xm:f>
          </x14:formula1>
          <xm:sqref>AR94:AR99</xm:sqref>
        </x14:dataValidation>
        <x14:dataValidation type="list" allowBlank="1" showInputMessage="1" showErrorMessage="1" xr:uid="{0247506C-983E-4A31-91AA-FC8E3DC7040E}">
          <x14:formula1>
            <xm:f>Lookups!$C$126:$C$133</xm:f>
          </x14:formula1>
          <xm:sqref>F177:N177</xm:sqref>
        </x14:dataValidation>
        <x14:dataValidation type="list" allowBlank="1" showInputMessage="1" showErrorMessage="1" xr:uid="{98DFD776-DD7C-40A7-92B6-13D4BE4D094C}">
          <x14:formula1>
            <xm:f>Lookups!$D$126:$D$131</xm:f>
          </x14:formula1>
          <xm:sqref>O177:W187</xm:sqref>
        </x14:dataValidation>
        <x14:dataValidation type="list" allowBlank="1" showInputMessage="1" showErrorMessage="1" xr:uid="{56469B92-7594-48A8-9940-DE27B9DB8161}">
          <x14:formula1>
            <xm:f>Lookups!$F$71:$F$72</xm:f>
          </x14:formula1>
          <xm:sqref>S136:S146 P136:P146</xm:sqref>
        </x14:dataValidation>
        <x14:dataValidation type="list" allowBlank="1" showInputMessage="1" showErrorMessage="1" xr:uid="{4A0D543D-9FDB-41F8-9FC0-9BF45E64A39A}">
          <x14:formula1>
            <xm:f>Lookups!$B$120:$B$122</xm:f>
          </x14:formula1>
          <xm:sqref>A170:H173</xm:sqref>
        </x14:dataValidation>
        <x14:dataValidation type="list" allowBlank="1" showInputMessage="1" showErrorMessage="1" xr:uid="{AC00C900-FAF8-4B76-947D-682624CA4401}">
          <x14:formula1>
            <xm:f>Lookups!$E$120:$E$124</xm:f>
          </x14:formula1>
          <xm:sqref>S170:X173</xm:sqref>
        </x14:dataValidation>
        <x14:dataValidation type="list" allowBlank="1" showInputMessage="1" showErrorMessage="1" xr:uid="{B5D123E4-E044-4507-A2EB-533EC11A1436}">
          <x14:formula1>
            <xm:f>Lookups!$H$120:$H$125</xm:f>
          </x14:formula1>
          <xm:sqref>AK169:AQ173</xm:sqref>
        </x14:dataValidation>
        <x14:dataValidation type="list" allowBlank="1" showInputMessage="1" showErrorMessage="1" xr:uid="{16F34693-A4A7-44CD-B747-B742E5781B72}">
          <x14:formula1>
            <xm:f>Lookups!$H$67:$H$69</xm:f>
          </x14:formula1>
          <xm:sqref>AT121:AX130</xm:sqref>
        </x14:dataValidation>
        <x14:dataValidation type="list" allowBlank="1" showInputMessage="1" showErrorMessage="1" xr:uid="{C89536C6-A7C8-44AA-9FC0-B0977EB1E176}">
          <x14:formula1>
            <xm:f>Lookups!$D$120:$D$122</xm:f>
          </x14:formula1>
          <xm:sqref>P170:R173</xm:sqref>
        </x14:dataValidation>
        <x14:dataValidation type="list" allowBlank="1" showInputMessage="1" showErrorMessage="1" xr:uid="{4D73DF9A-37EA-4F08-A794-A9C48DBD1E82}">
          <x14:formula1>
            <xm:f>Lookups!$G$120:$G$121</xm:f>
          </x14:formula1>
          <xm:sqref>AH170:AJ173</xm:sqref>
        </x14:dataValidation>
        <x14:dataValidation type="list" allowBlank="1" showInputMessage="1" showErrorMessage="1" xr:uid="{ACB2F8BA-7CCA-4041-AA79-0D0DC624F678}">
          <x14:formula1>
            <xm:f>Lookups!$H$71:$H$82</xm:f>
          </x14:formula1>
          <xm:sqref>AC137:AD146 X137:Y146 AL137:AM146 AG137:AH146 AU137:AV146 AP137:AQ146</xm:sqref>
        </x14:dataValidation>
        <x14:dataValidation type="list" allowBlank="1" showInputMessage="1" showErrorMessage="1" xr:uid="{031AE747-6DAA-416B-AB1E-4F1D2C9C076C}">
          <x14:formula1>
            <xm:f>Lookups!$I$71:$I$72</xm:f>
          </x14:formula1>
          <xm:sqref>AE137:AF146 Z137:AA146 AN137:AO146 AI137:AJ146 AW137:AX146 AR137:AS146</xm:sqref>
        </x14:dataValidation>
        <x14:dataValidation type="list" allowBlank="1" showInputMessage="1" showErrorMessage="1" xr:uid="{5FA3D857-7933-448C-9147-BDC5524421D1}">
          <x14:formula1>
            <xm:f>Lookups!$B$54:$B$65</xm:f>
          </x14:formula1>
          <xm:sqref>F94:V99</xm:sqref>
        </x14:dataValidation>
        <x14:dataValidation type="list" allowBlank="1" showInputMessage="1" showErrorMessage="1" error="AHRI Effectiveness must be between 0 and 100%!" xr:uid="{D5BA2577-ABC1-4C2B-AF8C-A7B52C6AB9E9}">
          <x14:formula1>
            <xm:f>Lookups!$J$11:$J$35</xm:f>
          </x14:formula1>
          <xm:sqref>AT21:AX26</xm:sqref>
        </x14:dataValidation>
        <x14:dataValidation type="list" allowBlank="1" showInputMessage="1" showErrorMessage="1" error="AHRI Effectiveness must be between 0 and 100%!" xr:uid="{2DE7BA62-4FCD-40DC-B50B-4C03192E17CF}">
          <x14:formula1>
            <xm:f>Lookups!$E$11:$E$35</xm:f>
          </x14:formula1>
          <xm:sqref>U21:Y26</xm:sqref>
        </x14:dataValidation>
        <x14:dataValidation type="list" allowBlank="1" showInputMessage="1" showErrorMessage="1" error="AHRI Effectiveness must be between 0 and 100%!" xr:uid="{5656270B-238D-41EF-B5DB-550EC33887FE}">
          <x14:formula1>
            <xm:f>Lookups!$F$11:$F$35</xm:f>
          </x14:formula1>
          <xm:sqref>Z21:AD26</xm:sqref>
        </x14:dataValidation>
        <x14:dataValidation type="list" allowBlank="1" showInputMessage="1" showErrorMessage="1" error="AHRI Effectiveness must be between 0 and 100%!" xr:uid="{88AE9185-B213-4528-9B3F-5B1C82941ECB}">
          <x14:formula1>
            <xm:f>Lookups!$G$11:$G$35</xm:f>
          </x14:formula1>
          <xm:sqref>AE21:AI26</xm:sqref>
        </x14:dataValidation>
        <x14:dataValidation type="list" allowBlank="1" showInputMessage="1" showErrorMessage="1" error="AHRI Effectiveness must be between 0 and 100%!" xr:uid="{DD61E06C-0F50-4CC7-A5B9-F423B384363E}">
          <x14:formula1>
            <xm:f>Lookups!$H$11:$H$35</xm:f>
          </x14:formula1>
          <xm:sqref>AJ21:AN26</xm:sqref>
        </x14:dataValidation>
        <x14:dataValidation type="list" allowBlank="1" showInputMessage="1" showErrorMessage="1" error="AHRI Effectiveness must be between 0 and 100%!" xr:uid="{0CD95C43-85D6-43E8-89F4-F6E55A10D7B7}">
          <x14:formula1>
            <xm:f>Lookups!$I$11:$I$35</xm:f>
          </x14:formula1>
          <xm:sqref>AO21:AS26</xm:sqref>
        </x14:dataValidation>
        <x14:dataValidation type="list" allowBlank="1" showInputMessage="1" showErrorMessage="1" xr:uid="{0B26593C-E5B4-438F-951F-2FC66CF4D2C0}">
          <x14:formula1>
            <xm:f>Lookups!$C$102:$C$103</xm:f>
          </x14:formula1>
          <xm:sqref>E160:J164</xm:sqref>
        </x14:dataValidation>
        <x14:dataValidation type="list" allowBlank="1" showInputMessage="1" showErrorMessage="1" xr:uid="{6DD6BD78-833A-4CDF-870B-55E9B13BAE54}">
          <x14:formula1>
            <xm:f>Lookups!$G$102:$G$103</xm:f>
          </x14:formula1>
          <xm:sqref>AF160:AM164</xm:sqref>
        </x14:dataValidation>
        <x14:dataValidation type="list" allowBlank="1" showInputMessage="1" showErrorMessage="1" xr:uid="{E20E3593-B8DD-450C-8163-B48400A481B2}">
          <x14:formula1>
            <xm:f>Lookups!$H$102:$H$104</xm:f>
          </x14:formula1>
          <xm:sqref>AN160:AX164</xm:sqref>
        </x14:dataValidation>
        <x14:dataValidation type="list" allowBlank="1" showInputMessage="1" showErrorMessage="1" xr:uid="{7D85144D-CC17-4351-9BC5-CC8C3CB027C0}">
          <x14:formula1>
            <xm:f>Lookups!$C$84:$C$85</xm:f>
          </x14:formula1>
          <xm:sqref>E152:H156</xm:sqref>
        </x14:dataValidation>
        <x14:dataValidation type="list" allowBlank="1" showInputMessage="1" showErrorMessage="1" xr:uid="{BBA0786C-C2B3-4858-AB2A-2B9F40088BC3}">
          <x14:formula1>
            <xm:f>Lookups!$D$84:$D$99</xm:f>
          </x14:formula1>
          <xm:sqref>M152:R156</xm:sqref>
        </x14:dataValidation>
        <x14:dataValidation type="list" allowBlank="1" showInputMessage="1" showErrorMessage="1" xr:uid="{ADBFC0B7-A14F-47B7-A123-CA083F2A11A5}">
          <x14:formula1>
            <xm:f>Lookups!$D$102:$D$111</xm:f>
          </x14:formula1>
          <xm:sqref>K160:Q164</xm:sqref>
        </x14:dataValidation>
        <x14:dataValidation type="list" allowBlank="1" showInputMessage="1" showErrorMessage="1" xr:uid="{074DA8EC-592A-4367-87BD-CC5430C79E75}">
          <x14:formula1>
            <xm:f>Lookups!$D$71:$D$72</xm:f>
          </x14:formula1>
          <xm:sqref>I136:I146</xm:sqref>
        </x14:dataValidation>
        <x14:dataValidation type="list" allowBlank="1" showInputMessage="1" showErrorMessage="1" xr:uid="{F939608A-F72F-477A-9CB2-33BADE00689A}">
          <x14:formula1>
            <xm:f>Lookups!$C$126:$C$131</xm:f>
          </x14:formula1>
          <xm:sqref>F178:N187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EB7DC-99AE-46E3-8B69-C81F7B7D8037}">
  <sheetPr codeName="Sheet5">
    <tabColor rgb="FFFFFF00"/>
  </sheetPr>
  <dimension ref="A2:S168"/>
  <sheetViews>
    <sheetView workbookViewId="0">
      <pane xSplit="1" ySplit="10" topLeftCell="B27" activePane="bottomRight" state="frozen"/>
      <selection pane="bottomRight" activeCell="G131" sqref="G131:G132"/>
      <selection pane="bottomLeft" activeCell="J2" sqref="J2"/>
      <selection pane="topRight" activeCell="J2" sqref="J2"/>
    </sheetView>
  </sheetViews>
  <sheetFormatPr defaultRowHeight="14.45"/>
  <cols>
    <col min="1" max="1" width="57.42578125" customWidth="1"/>
    <col min="2" max="2" width="38.42578125" customWidth="1"/>
    <col min="3" max="4" width="12.7109375" customWidth="1"/>
    <col min="5" max="5" width="14.28515625" customWidth="1"/>
    <col min="6" max="12" width="12.7109375" customWidth="1"/>
    <col min="13" max="13" width="14.140625" bestFit="1" customWidth="1"/>
  </cols>
  <sheetData>
    <row r="2" spans="1:19">
      <c r="A2" s="27" t="s">
        <v>223</v>
      </c>
      <c r="E2" s="33"/>
      <c r="F2" s="33"/>
      <c r="G2" s="33"/>
      <c r="H2" s="33"/>
      <c r="I2" s="33"/>
      <c r="S2" s="4" t="s">
        <v>224</v>
      </c>
    </row>
    <row r="3" spans="1:19">
      <c r="C3" s="13" t="s">
        <v>225</v>
      </c>
      <c r="D3" s="25" t="s">
        <v>226</v>
      </c>
      <c r="S3" t="s">
        <v>227</v>
      </c>
    </row>
    <row r="4" spans="1:19">
      <c r="C4" s="13" t="s">
        <v>228</v>
      </c>
      <c r="D4" s="25" t="s">
        <v>229</v>
      </c>
      <c r="S4" t="s">
        <v>27</v>
      </c>
    </row>
    <row r="5" spans="1:19">
      <c r="C5" s="13" t="s">
        <v>230</v>
      </c>
      <c r="D5" s="25" t="s">
        <v>229</v>
      </c>
      <c r="S5" t="s">
        <v>231</v>
      </c>
    </row>
    <row r="6" spans="1:19">
      <c r="C6" s="13" t="s">
        <v>227</v>
      </c>
      <c r="D6" s="11" t="s">
        <v>232</v>
      </c>
      <c r="S6" t="s">
        <v>233</v>
      </c>
    </row>
    <row r="7" spans="1:19">
      <c r="C7" s="13" t="s">
        <v>234</v>
      </c>
      <c r="D7" s="25" t="s">
        <v>235</v>
      </c>
      <c r="S7" t="s">
        <v>236</v>
      </c>
    </row>
    <row r="9" spans="1:19" ht="15.6">
      <c r="A9" s="6" t="s">
        <v>237</v>
      </c>
      <c r="B9" s="6"/>
      <c r="C9" s="6"/>
      <c r="D9" s="6"/>
      <c r="E9" s="6"/>
      <c r="F9" s="6"/>
      <c r="G9" s="6"/>
      <c r="H9" s="6"/>
      <c r="I9" s="6"/>
      <c r="J9" s="6"/>
      <c r="K9" s="6"/>
      <c r="L9" s="6"/>
    </row>
    <row r="10" spans="1:19" s="4" customFormat="1">
      <c r="A10" s="7" t="s">
        <v>238</v>
      </c>
      <c r="B10" s="7" t="s">
        <v>239</v>
      </c>
      <c r="C10" s="7" t="s">
        <v>240</v>
      </c>
      <c r="D10" s="7" t="s">
        <v>241</v>
      </c>
      <c r="E10" s="7" t="s">
        <v>242</v>
      </c>
      <c r="F10" s="7" t="s">
        <v>243</v>
      </c>
      <c r="G10" s="7" t="s">
        <v>244</v>
      </c>
      <c r="H10" s="7" t="s">
        <v>245</v>
      </c>
      <c r="I10" s="7" t="s">
        <v>246</v>
      </c>
      <c r="J10" s="7" t="s">
        <v>247</v>
      </c>
      <c r="K10" s="7" t="s">
        <v>248</v>
      </c>
      <c r="L10" s="7" t="s">
        <v>249</v>
      </c>
    </row>
    <row r="11" spans="1:19" s="4" customFormat="1">
      <c r="A11" t="s">
        <v>250</v>
      </c>
      <c r="E11" t="s">
        <v>76</v>
      </c>
      <c r="F11" t="s">
        <v>76</v>
      </c>
      <c r="G11" t="s">
        <v>76</v>
      </c>
      <c r="H11" t="s">
        <v>76</v>
      </c>
      <c r="I11" t="s">
        <v>76</v>
      </c>
      <c r="J11" t="s">
        <v>76</v>
      </c>
    </row>
    <row r="12" spans="1:19" s="4" customFormat="1">
      <c r="E12" s="10" t="s">
        <v>251</v>
      </c>
      <c r="F12" s="10" t="s">
        <v>251</v>
      </c>
      <c r="G12" s="10" t="s">
        <v>251</v>
      </c>
      <c r="H12" s="10" t="s">
        <v>251</v>
      </c>
      <c r="I12" s="10" t="s">
        <v>251</v>
      </c>
      <c r="J12" s="10" t="s">
        <v>251</v>
      </c>
    </row>
    <row r="13" spans="1:19" s="4" customFormat="1">
      <c r="E13" s="10" t="s">
        <v>252</v>
      </c>
      <c r="F13" s="10" t="s">
        <v>252</v>
      </c>
      <c r="G13" s="10" t="s">
        <v>252</v>
      </c>
      <c r="H13" s="10" t="s">
        <v>252</v>
      </c>
      <c r="I13" s="10" t="s">
        <v>252</v>
      </c>
      <c r="J13" s="10" t="s">
        <v>252</v>
      </c>
    </row>
    <row r="14" spans="1:19" s="4" customFormat="1">
      <c r="E14" s="10" t="s">
        <v>253</v>
      </c>
      <c r="F14" s="10" t="s">
        <v>253</v>
      </c>
      <c r="G14" s="10" t="s">
        <v>253</v>
      </c>
      <c r="H14" s="10" t="s">
        <v>253</v>
      </c>
      <c r="I14" s="10" t="s">
        <v>253</v>
      </c>
      <c r="J14" s="10" t="s">
        <v>253</v>
      </c>
    </row>
    <row r="15" spans="1:19" s="4" customFormat="1">
      <c r="E15" s="10" t="s">
        <v>254</v>
      </c>
      <c r="F15" s="10" t="s">
        <v>254</v>
      </c>
      <c r="G15" s="10" t="s">
        <v>254</v>
      </c>
      <c r="H15" s="10" t="s">
        <v>254</v>
      </c>
      <c r="I15" s="10" t="s">
        <v>254</v>
      </c>
      <c r="J15" s="10" t="s">
        <v>254</v>
      </c>
    </row>
    <row r="16" spans="1:19" s="4" customFormat="1">
      <c r="E16" s="10" t="s">
        <v>255</v>
      </c>
      <c r="F16" s="10" t="s">
        <v>255</v>
      </c>
      <c r="G16" s="10" t="s">
        <v>255</v>
      </c>
      <c r="H16" s="10" t="s">
        <v>255</v>
      </c>
      <c r="I16" s="10" t="s">
        <v>255</v>
      </c>
      <c r="J16" s="10" t="s">
        <v>255</v>
      </c>
    </row>
    <row r="17" spans="1:12" s="4" customFormat="1">
      <c r="E17" s="10" t="s">
        <v>256</v>
      </c>
      <c r="F17" s="10" t="s">
        <v>256</v>
      </c>
      <c r="G17" s="10" t="s">
        <v>256</v>
      </c>
      <c r="H17" s="10" t="s">
        <v>256</v>
      </c>
      <c r="I17" s="10" t="s">
        <v>256</v>
      </c>
      <c r="J17" s="10" t="s">
        <v>256</v>
      </c>
    </row>
    <row r="18" spans="1:12" s="4" customFormat="1">
      <c r="E18" s="10" t="s">
        <v>257</v>
      </c>
      <c r="F18" s="10" t="s">
        <v>257</v>
      </c>
      <c r="G18" s="10" t="s">
        <v>257</v>
      </c>
      <c r="H18" s="10" t="s">
        <v>257</v>
      </c>
      <c r="I18" s="10" t="s">
        <v>257</v>
      </c>
      <c r="J18" s="10" t="s">
        <v>257</v>
      </c>
    </row>
    <row r="19" spans="1:12" s="4" customFormat="1">
      <c r="E19" s="10" t="s">
        <v>258</v>
      </c>
      <c r="F19" s="10" t="s">
        <v>258</v>
      </c>
      <c r="G19" s="10" t="s">
        <v>258</v>
      </c>
      <c r="H19" s="10" t="s">
        <v>258</v>
      </c>
      <c r="I19" s="10" t="s">
        <v>258</v>
      </c>
      <c r="J19" s="10" t="s">
        <v>258</v>
      </c>
    </row>
    <row r="20" spans="1:12" s="4" customFormat="1">
      <c r="B20"/>
      <c r="C20"/>
      <c r="D20"/>
      <c r="E20" s="10" t="s">
        <v>259</v>
      </c>
      <c r="F20" s="10" t="s">
        <v>259</v>
      </c>
      <c r="G20" s="10" t="s">
        <v>259</v>
      </c>
      <c r="H20" s="10" t="s">
        <v>259</v>
      </c>
      <c r="I20" s="10" t="s">
        <v>259</v>
      </c>
      <c r="J20" s="10" t="s">
        <v>259</v>
      </c>
      <c r="K20"/>
      <c r="L20"/>
    </row>
    <row r="21" spans="1:12" s="4" customFormat="1">
      <c r="A21"/>
      <c r="B21"/>
      <c r="C21"/>
      <c r="D21"/>
      <c r="E21" s="10" t="s">
        <v>260</v>
      </c>
      <c r="F21" s="10" t="s">
        <v>260</v>
      </c>
      <c r="G21" s="10" t="s">
        <v>260</v>
      </c>
      <c r="H21" s="10" t="s">
        <v>260</v>
      </c>
      <c r="I21" s="10" t="s">
        <v>260</v>
      </c>
      <c r="J21" s="10" t="s">
        <v>260</v>
      </c>
      <c r="K21"/>
      <c r="L21"/>
    </row>
    <row r="22" spans="1:12" s="4" customFormat="1">
      <c r="A22"/>
      <c r="B22"/>
      <c r="C22"/>
      <c r="D22"/>
      <c r="E22" s="10" t="s">
        <v>261</v>
      </c>
      <c r="F22" s="10" t="s">
        <v>261</v>
      </c>
      <c r="G22" s="10" t="s">
        <v>261</v>
      </c>
      <c r="H22" s="10" t="s">
        <v>261</v>
      </c>
      <c r="I22" s="10" t="s">
        <v>261</v>
      </c>
      <c r="J22" s="10" t="s">
        <v>261</v>
      </c>
      <c r="K22"/>
      <c r="L22"/>
    </row>
    <row r="23" spans="1:12" s="4" customFormat="1">
      <c r="A23"/>
      <c r="B23"/>
      <c r="C23"/>
      <c r="D23"/>
      <c r="E23" s="10" t="s">
        <v>262</v>
      </c>
      <c r="F23" s="10" t="s">
        <v>262</v>
      </c>
      <c r="G23" s="10" t="s">
        <v>262</v>
      </c>
      <c r="H23" s="10" t="s">
        <v>262</v>
      </c>
      <c r="I23" s="10" t="s">
        <v>262</v>
      </c>
      <c r="J23" s="10" t="s">
        <v>262</v>
      </c>
      <c r="K23"/>
      <c r="L23"/>
    </row>
    <row r="24" spans="1:12" s="4" customFormat="1">
      <c r="A24"/>
      <c r="B24"/>
      <c r="C24"/>
      <c r="D24"/>
      <c r="E24" s="10" t="s">
        <v>263</v>
      </c>
      <c r="F24" s="10" t="s">
        <v>263</v>
      </c>
      <c r="G24" s="10" t="s">
        <v>263</v>
      </c>
      <c r="H24" s="10" t="s">
        <v>263</v>
      </c>
      <c r="I24" s="10" t="s">
        <v>263</v>
      </c>
      <c r="J24" s="10" t="s">
        <v>263</v>
      </c>
      <c r="K24"/>
      <c r="L24"/>
    </row>
    <row r="25" spans="1:12" s="4" customFormat="1">
      <c r="A25"/>
      <c r="B25"/>
      <c r="C25"/>
      <c r="D25"/>
      <c r="E25" s="10" t="s">
        <v>264</v>
      </c>
      <c r="F25" s="10" t="s">
        <v>264</v>
      </c>
      <c r="G25" s="10" t="s">
        <v>264</v>
      </c>
      <c r="H25" s="10" t="s">
        <v>264</v>
      </c>
      <c r="I25" s="10" t="s">
        <v>264</v>
      </c>
      <c r="J25" s="10" t="s">
        <v>264</v>
      </c>
      <c r="K25"/>
      <c r="L25"/>
    </row>
    <row r="26" spans="1:12" s="4" customFormat="1">
      <c r="A26"/>
      <c r="B26"/>
      <c r="C26"/>
      <c r="D26"/>
      <c r="E26" s="10" t="s">
        <v>265</v>
      </c>
      <c r="F26" s="10" t="s">
        <v>265</v>
      </c>
      <c r="G26" s="10" t="s">
        <v>265</v>
      </c>
      <c r="H26" s="10" t="s">
        <v>265</v>
      </c>
      <c r="I26" s="10" t="s">
        <v>265</v>
      </c>
      <c r="J26" s="10" t="s">
        <v>265</v>
      </c>
      <c r="K26"/>
      <c r="L26"/>
    </row>
    <row r="27" spans="1:12" s="4" customFormat="1">
      <c r="A27"/>
      <c r="B27"/>
      <c r="C27"/>
      <c r="D27"/>
      <c r="E27" s="10" t="s">
        <v>266</v>
      </c>
      <c r="F27" s="10" t="s">
        <v>266</v>
      </c>
      <c r="G27" s="10" t="s">
        <v>266</v>
      </c>
      <c r="H27" s="10" t="s">
        <v>266</v>
      </c>
      <c r="I27" s="10" t="s">
        <v>266</v>
      </c>
      <c r="J27" s="10" t="s">
        <v>266</v>
      </c>
      <c r="K27"/>
      <c r="L27"/>
    </row>
    <row r="28" spans="1:12" s="4" customFormat="1">
      <c r="A28"/>
      <c r="B28" t="s">
        <v>267</v>
      </c>
      <c r="C28"/>
      <c r="D28"/>
      <c r="E28" s="10" t="s">
        <v>268</v>
      </c>
      <c r="F28" s="10" t="s">
        <v>268</v>
      </c>
      <c r="G28" s="10" t="s">
        <v>268</v>
      </c>
      <c r="H28" s="10" t="s">
        <v>268</v>
      </c>
      <c r="I28" s="10" t="s">
        <v>268</v>
      </c>
      <c r="J28" s="10" t="s">
        <v>268</v>
      </c>
      <c r="K28"/>
      <c r="L28"/>
    </row>
    <row r="29" spans="1:12" s="4" customFormat="1">
      <c r="A29"/>
      <c r="B29" s="13" t="s">
        <v>269</v>
      </c>
      <c r="C29" s="13" t="s">
        <v>270</v>
      </c>
      <c r="D29" s="13" t="s">
        <v>271</v>
      </c>
      <c r="E29" s="10" t="s">
        <v>272</v>
      </c>
      <c r="F29" s="10" t="s">
        <v>272</v>
      </c>
      <c r="G29" s="10" t="s">
        <v>272</v>
      </c>
      <c r="H29" s="10" t="s">
        <v>272</v>
      </c>
      <c r="I29" s="10" t="s">
        <v>272</v>
      </c>
      <c r="J29" s="10" t="s">
        <v>272</v>
      </c>
      <c r="K29"/>
      <c r="L29"/>
    </row>
    <row r="30" spans="1:12" s="4" customFormat="1">
      <c r="A30"/>
      <c r="B30" s="57">
        <f>65000/12000</f>
        <v>5.416666666666667</v>
      </c>
      <c r="C30" s="58" t="s">
        <v>273</v>
      </c>
      <c r="D30" s="58">
        <v>15.1</v>
      </c>
      <c r="E30" s="10" t="s">
        <v>274</v>
      </c>
      <c r="F30" s="10" t="s">
        <v>274</v>
      </c>
      <c r="G30" s="10" t="s">
        <v>274</v>
      </c>
      <c r="H30" s="10" t="s">
        <v>274</v>
      </c>
      <c r="I30" s="10" t="s">
        <v>274</v>
      </c>
      <c r="J30" s="10" t="s">
        <v>274</v>
      </c>
      <c r="K30"/>
      <c r="L30"/>
    </row>
    <row r="31" spans="1:12" s="4" customFormat="1">
      <c r="A31"/>
      <c r="B31" s="57">
        <f>135000/12000</f>
        <v>11.25</v>
      </c>
      <c r="C31" s="58" t="s">
        <v>273</v>
      </c>
      <c r="D31" s="58">
        <v>14.5</v>
      </c>
      <c r="E31" s="10" t="s">
        <v>275</v>
      </c>
      <c r="F31" s="10" t="s">
        <v>275</v>
      </c>
      <c r="G31" s="10" t="s">
        <v>275</v>
      </c>
      <c r="H31" s="10" t="s">
        <v>275</v>
      </c>
      <c r="I31" s="10" t="s">
        <v>275</v>
      </c>
      <c r="J31" s="10" t="s">
        <v>275</v>
      </c>
      <c r="K31"/>
      <c r="L31"/>
    </row>
    <row r="32" spans="1:12" s="4" customFormat="1">
      <c r="A32"/>
      <c r="B32" s="57">
        <f>240000/12000</f>
        <v>20</v>
      </c>
      <c r="C32" s="58" t="s">
        <v>273</v>
      </c>
      <c r="D32" s="58">
        <v>13.5</v>
      </c>
      <c r="E32" s="10" t="s">
        <v>276</v>
      </c>
      <c r="F32" s="10" t="s">
        <v>276</v>
      </c>
      <c r="G32" s="10" t="s">
        <v>276</v>
      </c>
      <c r="H32" s="10" t="s">
        <v>276</v>
      </c>
      <c r="I32" s="10" t="s">
        <v>276</v>
      </c>
      <c r="J32" s="10" t="s">
        <v>276</v>
      </c>
      <c r="K32"/>
      <c r="L32"/>
    </row>
    <row r="33" spans="1:12" s="4" customFormat="1">
      <c r="A33"/>
      <c r="B33" s="57">
        <f>760000/12000</f>
        <v>63.333333333333336</v>
      </c>
      <c r="C33" s="58"/>
      <c r="D33" s="58" t="s">
        <v>277</v>
      </c>
      <c r="E33" s="10" t="s">
        <v>278</v>
      </c>
      <c r="F33" s="10" t="s">
        <v>278</v>
      </c>
      <c r="G33" s="10" t="s">
        <v>278</v>
      </c>
      <c r="H33" s="10" t="s">
        <v>278</v>
      </c>
      <c r="I33" s="10" t="s">
        <v>278</v>
      </c>
      <c r="J33" s="10" t="s">
        <v>278</v>
      </c>
      <c r="K33"/>
      <c r="L33"/>
    </row>
    <row r="34" spans="1:12" s="4" customFormat="1">
      <c r="A34"/>
      <c r="B34"/>
      <c r="C34"/>
      <c r="D34"/>
      <c r="E34" s="10" t="s">
        <v>279</v>
      </c>
      <c r="F34" s="10" t="s">
        <v>279</v>
      </c>
      <c r="G34" s="10" t="s">
        <v>279</v>
      </c>
      <c r="H34" s="10" t="s">
        <v>279</v>
      </c>
      <c r="I34" s="10" t="s">
        <v>279</v>
      </c>
      <c r="J34" s="10" t="s">
        <v>279</v>
      </c>
      <c r="K34"/>
      <c r="L34"/>
    </row>
    <row r="35" spans="1:12" s="4" customFormat="1">
      <c r="A35"/>
      <c r="B35" t="s">
        <v>280</v>
      </c>
      <c r="C35"/>
      <c r="D35"/>
      <c r="E35" s="10" t="s">
        <v>281</v>
      </c>
      <c r="F35" s="10" t="s">
        <v>281</v>
      </c>
      <c r="G35" s="10" t="s">
        <v>281</v>
      </c>
      <c r="H35" s="10" t="s">
        <v>281</v>
      </c>
      <c r="I35" s="10" t="s">
        <v>281</v>
      </c>
      <c r="J35" s="10" t="s">
        <v>281</v>
      </c>
      <c r="K35"/>
      <c r="L35"/>
    </row>
    <row r="36" spans="1:12">
      <c r="A36" t="s">
        <v>83</v>
      </c>
      <c r="B36" s="13" t="s">
        <v>269</v>
      </c>
      <c r="C36" s="13" t="s">
        <v>270</v>
      </c>
      <c r="D36" s="13" t="s">
        <v>271</v>
      </c>
      <c r="G36" t="s">
        <v>282</v>
      </c>
      <c r="H36" t="s">
        <v>283</v>
      </c>
    </row>
    <row r="37" spans="1:12">
      <c r="B37" s="57">
        <f>65000/12000</f>
        <v>5.416666666666667</v>
      </c>
      <c r="C37" s="58" t="s">
        <v>273</v>
      </c>
      <c r="D37" s="58">
        <v>16.100000000000001</v>
      </c>
      <c r="F37" t="s">
        <v>280</v>
      </c>
      <c r="G37" s="36">
        <v>5</v>
      </c>
      <c r="H37" s="5">
        <v>30</v>
      </c>
    </row>
    <row r="38" spans="1:12">
      <c r="B38" s="57">
        <f>135000/12000</f>
        <v>11.25</v>
      </c>
      <c r="C38" s="58" t="s">
        <v>273</v>
      </c>
      <c r="D38" s="58">
        <v>15.4</v>
      </c>
      <c r="F38" t="s">
        <v>284</v>
      </c>
      <c r="G38" s="36">
        <v>3</v>
      </c>
      <c r="H38" s="5">
        <v>25</v>
      </c>
    </row>
    <row r="39" spans="1:12">
      <c r="B39" s="57">
        <f>240000/12000</f>
        <v>20</v>
      </c>
      <c r="C39" s="58" t="s">
        <v>273</v>
      </c>
      <c r="D39" s="58">
        <v>14.3</v>
      </c>
      <c r="F39" t="s">
        <v>267</v>
      </c>
      <c r="G39" s="5">
        <v>5</v>
      </c>
      <c r="H39" s="5">
        <v>40</v>
      </c>
    </row>
    <row r="40" spans="1:12">
      <c r="B40" s="57">
        <f>760000/12000</f>
        <v>63.333333333333336</v>
      </c>
      <c r="C40" s="58">
        <v>9.6999999999999993</v>
      </c>
      <c r="D40" s="58">
        <v>13.6</v>
      </c>
      <c r="F40" t="s">
        <v>285</v>
      </c>
      <c r="G40" s="5">
        <v>3</v>
      </c>
      <c r="H40" s="5">
        <v>25</v>
      </c>
    </row>
    <row r="42" spans="1:12">
      <c r="A42" t="s">
        <v>97</v>
      </c>
      <c r="D42">
        <v>11.25</v>
      </c>
      <c r="E42">
        <v>11.1</v>
      </c>
      <c r="F42" t="s">
        <v>286</v>
      </c>
      <c r="G42" s="5">
        <v>5</v>
      </c>
      <c r="H42" s="5">
        <v>25</v>
      </c>
    </row>
    <row r="43" spans="1:12">
      <c r="G43" s="5"/>
      <c r="H43" s="5"/>
    </row>
    <row r="45" spans="1:12">
      <c r="A45" t="s">
        <v>111</v>
      </c>
      <c r="E45" t="s">
        <v>123</v>
      </c>
      <c r="G45" t="s">
        <v>124</v>
      </c>
    </row>
    <row r="46" spans="1:12">
      <c r="E46" t="s">
        <v>287</v>
      </c>
      <c r="G46" t="s">
        <v>288</v>
      </c>
    </row>
    <row r="52" spans="1:10">
      <c r="A52" t="s">
        <v>125</v>
      </c>
    </row>
    <row r="53" spans="1:10">
      <c r="C53" t="s">
        <v>289</v>
      </c>
      <c r="D53" t="s">
        <v>290</v>
      </c>
      <c r="E53" t="s">
        <v>291</v>
      </c>
      <c r="F53" t="s">
        <v>292</v>
      </c>
      <c r="G53" t="s">
        <v>293</v>
      </c>
      <c r="H53" t="s">
        <v>294</v>
      </c>
    </row>
    <row r="54" spans="1:10">
      <c r="B54" s="61" t="s">
        <v>122</v>
      </c>
      <c r="C54">
        <v>0</v>
      </c>
      <c r="D54">
        <v>150</v>
      </c>
      <c r="E54" s="57">
        <v>1.1599999999999999</v>
      </c>
      <c r="F54" s="57">
        <v>0.88</v>
      </c>
      <c r="G54" s="57">
        <v>1.24</v>
      </c>
      <c r="H54" s="57">
        <v>0.73</v>
      </c>
      <c r="I54" s="5">
        <v>125</v>
      </c>
      <c r="J54" s="5">
        <v>8</v>
      </c>
    </row>
    <row r="55" spans="1:10">
      <c r="B55" s="61" t="s">
        <v>295</v>
      </c>
      <c r="C55">
        <v>150</v>
      </c>
      <c r="D55">
        <v>1000000</v>
      </c>
      <c r="E55" s="57">
        <v>1.1599999999999999</v>
      </c>
      <c r="F55" s="57">
        <v>0.86</v>
      </c>
      <c r="G55" s="57">
        <v>1.24</v>
      </c>
      <c r="H55" s="57">
        <v>0.72</v>
      </c>
      <c r="I55" s="5">
        <v>90</v>
      </c>
      <c r="J55" s="5">
        <v>4</v>
      </c>
    </row>
    <row r="56" spans="1:10">
      <c r="B56" s="61" t="s">
        <v>296</v>
      </c>
      <c r="C56">
        <v>0</v>
      </c>
      <c r="D56">
        <v>75</v>
      </c>
      <c r="E56" s="57">
        <v>0.72</v>
      </c>
      <c r="F56" s="57">
        <v>0.6</v>
      </c>
      <c r="G56" s="57">
        <v>0.78</v>
      </c>
      <c r="H56" s="57">
        <v>0.47</v>
      </c>
      <c r="I56" s="5"/>
      <c r="J56" s="5"/>
    </row>
    <row r="57" spans="1:10">
      <c r="B57" s="61" t="s">
        <v>297</v>
      </c>
      <c r="C57">
        <v>75</v>
      </c>
      <c r="D57">
        <v>150</v>
      </c>
      <c r="E57" s="57">
        <v>0.69</v>
      </c>
      <c r="F57" s="57">
        <v>0.56000000000000005</v>
      </c>
      <c r="G57" s="57">
        <v>0.75</v>
      </c>
      <c r="H57" s="57">
        <v>0.46</v>
      </c>
      <c r="I57" s="5"/>
      <c r="J57" s="5"/>
    </row>
    <row r="58" spans="1:10">
      <c r="B58" s="61" t="s">
        <v>298</v>
      </c>
      <c r="C58">
        <v>150</v>
      </c>
      <c r="D58">
        <v>300</v>
      </c>
      <c r="E58" s="57">
        <v>0.63</v>
      </c>
      <c r="F58" s="57">
        <v>0.54</v>
      </c>
      <c r="G58" s="57">
        <v>0.68</v>
      </c>
      <c r="H58" s="57">
        <v>0.41</v>
      </c>
      <c r="I58" s="5"/>
      <c r="J58" s="5"/>
    </row>
    <row r="59" spans="1:10">
      <c r="B59" s="61" t="s">
        <v>299</v>
      </c>
      <c r="C59">
        <v>300</v>
      </c>
      <c r="D59">
        <v>600</v>
      </c>
      <c r="E59" s="57">
        <v>0.57999999999999996</v>
      </c>
      <c r="F59" s="57">
        <v>0.52</v>
      </c>
      <c r="G59" s="57">
        <v>0.625</v>
      </c>
      <c r="H59" s="57">
        <v>0.38</v>
      </c>
      <c r="I59" s="5"/>
      <c r="J59" s="5"/>
    </row>
    <row r="60" spans="1:10">
      <c r="B60" s="61" t="s">
        <v>300</v>
      </c>
      <c r="C60">
        <v>600</v>
      </c>
      <c r="D60">
        <v>1000000</v>
      </c>
      <c r="E60" s="57">
        <v>0.53</v>
      </c>
      <c r="F60" s="57">
        <v>0.5</v>
      </c>
      <c r="G60" s="57">
        <v>0.58499999999999996</v>
      </c>
      <c r="H60" s="57">
        <v>0.35</v>
      </c>
      <c r="I60" s="5"/>
      <c r="J60" s="5"/>
    </row>
    <row r="61" spans="1:10">
      <c r="B61" s="61" t="s">
        <v>301</v>
      </c>
      <c r="C61">
        <v>0</v>
      </c>
      <c r="D61">
        <v>150</v>
      </c>
      <c r="E61" s="57">
        <v>0.57999999999999996</v>
      </c>
      <c r="F61" s="57">
        <v>0.55000000000000004</v>
      </c>
      <c r="G61" s="57">
        <v>0.69499999999999995</v>
      </c>
      <c r="H61" s="57">
        <v>0.41</v>
      </c>
      <c r="I61" s="5"/>
      <c r="J61" s="5"/>
    </row>
    <row r="62" spans="1:10">
      <c r="B62" s="61" t="s">
        <v>302</v>
      </c>
      <c r="C62">
        <v>150</v>
      </c>
      <c r="D62">
        <v>300</v>
      </c>
      <c r="E62" s="57">
        <v>0.57999999999999996</v>
      </c>
      <c r="F62" s="57">
        <v>0.55000000000000004</v>
      </c>
      <c r="G62" s="57">
        <v>0.63500000000000001</v>
      </c>
      <c r="H62" s="57">
        <v>0.37</v>
      </c>
      <c r="I62" s="5"/>
      <c r="J62" s="5"/>
    </row>
    <row r="63" spans="1:10">
      <c r="B63" s="61" t="s">
        <v>303</v>
      </c>
      <c r="C63">
        <v>300</v>
      </c>
      <c r="D63">
        <v>400</v>
      </c>
      <c r="E63" s="57">
        <v>0.53</v>
      </c>
      <c r="F63" s="57">
        <v>0.52</v>
      </c>
      <c r="G63" s="57">
        <v>0.59499999999999997</v>
      </c>
      <c r="H63" s="57">
        <v>0.36</v>
      </c>
      <c r="I63" s="5"/>
      <c r="J63" s="5"/>
    </row>
    <row r="64" spans="1:10">
      <c r="B64" s="61" t="s">
        <v>304</v>
      </c>
      <c r="C64">
        <v>400</v>
      </c>
      <c r="D64">
        <v>600</v>
      </c>
      <c r="E64" s="57">
        <v>0.53</v>
      </c>
      <c r="F64" s="57">
        <v>0.5</v>
      </c>
      <c r="G64" s="57">
        <v>0.58499999999999996</v>
      </c>
      <c r="H64" s="57">
        <v>0.35</v>
      </c>
      <c r="I64" s="5"/>
      <c r="J64" s="5"/>
    </row>
    <row r="65" spans="1:10">
      <c r="B65" s="61" t="s">
        <v>305</v>
      </c>
      <c r="C65">
        <v>600</v>
      </c>
      <c r="D65">
        <v>1000000</v>
      </c>
      <c r="E65" s="57">
        <v>0.53</v>
      </c>
      <c r="F65" s="57">
        <v>0.5</v>
      </c>
      <c r="G65" s="57">
        <v>0.58499999999999996</v>
      </c>
      <c r="H65" s="57">
        <v>0.35</v>
      </c>
      <c r="I65" s="5"/>
      <c r="J65" s="5"/>
    </row>
    <row r="67" spans="1:10">
      <c r="A67" t="s">
        <v>138</v>
      </c>
      <c r="H67" t="s">
        <v>306</v>
      </c>
    </row>
    <row r="68" spans="1:10">
      <c r="H68" t="s">
        <v>270</v>
      </c>
    </row>
    <row r="69" spans="1:10">
      <c r="H69" t="s">
        <v>307</v>
      </c>
    </row>
    <row r="71" spans="1:10">
      <c r="A71" t="s">
        <v>149</v>
      </c>
      <c r="D71" t="s">
        <v>104</v>
      </c>
      <c r="F71" t="s">
        <v>161</v>
      </c>
      <c r="H71" s="56" t="s">
        <v>308</v>
      </c>
      <c r="I71" t="s">
        <v>309</v>
      </c>
    </row>
    <row r="72" spans="1:10">
      <c r="D72" t="s">
        <v>310</v>
      </c>
      <c r="F72" t="s">
        <v>311</v>
      </c>
      <c r="H72" s="10" t="s">
        <v>312</v>
      </c>
      <c r="I72" t="s">
        <v>313</v>
      </c>
    </row>
    <row r="73" spans="1:10">
      <c r="H73" s="10" t="s">
        <v>314</v>
      </c>
    </row>
    <row r="74" spans="1:10">
      <c r="H74" s="10" t="s">
        <v>315</v>
      </c>
    </row>
    <row r="75" spans="1:10">
      <c r="H75" s="10" t="s">
        <v>316</v>
      </c>
    </row>
    <row r="76" spans="1:10">
      <c r="H76" s="10" t="s">
        <v>317</v>
      </c>
    </row>
    <row r="77" spans="1:10">
      <c r="H77" s="10" t="s">
        <v>318</v>
      </c>
    </row>
    <row r="78" spans="1:10">
      <c r="H78" s="10" t="s">
        <v>319</v>
      </c>
    </row>
    <row r="79" spans="1:10">
      <c r="H79" s="10" t="s">
        <v>320</v>
      </c>
    </row>
    <row r="80" spans="1:10">
      <c r="H80" s="10" t="s">
        <v>321</v>
      </c>
    </row>
    <row r="81" spans="1:18">
      <c r="H81" s="10" t="s">
        <v>322</v>
      </c>
    </row>
    <row r="82" spans="1:18">
      <c r="H82" s="10" t="s">
        <v>323</v>
      </c>
    </row>
    <row r="84" spans="1:18">
      <c r="A84" t="s">
        <v>163</v>
      </c>
      <c r="C84" t="s">
        <v>161</v>
      </c>
      <c r="D84" s="2" t="s">
        <v>324</v>
      </c>
    </row>
    <row r="85" spans="1:18">
      <c r="C85" t="s">
        <v>311</v>
      </c>
      <c r="D85" s="68" t="s">
        <v>325</v>
      </c>
    </row>
    <row r="86" spans="1:18">
      <c r="D86" s="68" t="s">
        <v>326</v>
      </c>
    </row>
    <row r="87" spans="1:18">
      <c r="D87" s="68" t="s">
        <v>327</v>
      </c>
    </row>
    <row r="88" spans="1:18">
      <c r="D88" s="2" t="s">
        <v>328</v>
      </c>
    </row>
    <row r="89" spans="1:18">
      <c r="D89" s="2" t="s">
        <v>329</v>
      </c>
    </row>
    <row r="90" spans="1:18">
      <c r="D90" s="2" t="s">
        <v>175</v>
      </c>
      <c r="R90" s="8"/>
    </row>
    <row r="91" spans="1:18">
      <c r="D91" s="68" t="s">
        <v>330</v>
      </c>
      <c r="R91" s="8"/>
    </row>
    <row r="92" spans="1:18">
      <c r="D92" s="68" t="s">
        <v>331</v>
      </c>
      <c r="R92" s="8"/>
    </row>
    <row r="93" spans="1:18">
      <c r="D93" s="68" t="s">
        <v>332</v>
      </c>
    </row>
    <row r="94" spans="1:18">
      <c r="D94" s="68" t="s">
        <v>333</v>
      </c>
    </row>
    <row r="95" spans="1:18">
      <c r="D95" s="2" t="s">
        <v>334</v>
      </c>
    </row>
    <row r="96" spans="1:18">
      <c r="D96" s="2" t="s">
        <v>335</v>
      </c>
      <c r="Q96" s="8"/>
    </row>
    <row r="97" spans="1:17">
      <c r="D97" s="2" t="s">
        <v>336</v>
      </c>
      <c r="Q97" s="8"/>
    </row>
    <row r="98" spans="1:17">
      <c r="D98" s="2" t="s">
        <v>337</v>
      </c>
      <c r="Q98" s="8"/>
    </row>
    <row r="99" spans="1:17">
      <c r="D99" s="2" t="s">
        <v>338</v>
      </c>
      <c r="Q99" s="8"/>
    </row>
    <row r="100" spans="1:17">
      <c r="Q100" s="8"/>
    </row>
    <row r="102" spans="1:17">
      <c r="A102" t="s">
        <v>176</v>
      </c>
      <c r="C102" t="s">
        <v>161</v>
      </c>
      <c r="D102" s="8" t="s">
        <v>175</v>
      </c>
      <c r="G102" t="s">
        <v>183</v>
      </c>
      <c r="H102" t="s">
        <v>339</v>
      </c>
    </row>
    <row r="103" spans="1:17">
      <c r="C103" t="s">
        <v>311</v>
      </c>
      <c r="D103" s="8" t="s">
        <v>340</v>
      </c>
      <c r="G103" t="s">
        <v>341</v>
      </c>
      <c r="H103" t="s">
        <v>342</v>
      </c>
    </row>
    <row r="104" spans="1:17">
      <c r="D104" s="8" t="s">
        <v>330</v>
      </c>
      <c r="H104" t="s">
        <v>184</v>
      </c>
    </row>
    <row r="105" spans="1:17">
      <c r="D105" s="8" t="s">
        <v>331</v>
      </c>
    </row>
    <row r="106" spans="1:17">
      <c r="D106" s="8" t="s">
        <v>332</v>
      </c>
    </row>
    <row r="107" spans="1:17">
      <c r="D107" s="8" t="s">
        <v>333</v>
      </c>
    </row>
    <row r="108" spans="1:17">
      <c r="D108" s="8" t="s">
        <v>325</v>
      </c>
      <c r="H108" s="8"/>
    </row>
    <row r="109" spans="1:17">
      <c r="D109" s="8" t="s">
        <v>326</v>
      </c>
      <c r="H109" s="8"/>
    </row>
    <row r="110" spans="1:17">
      <c r="D110" s="8" t="s">
        <v>327</v>
      </c>
      <c r="H110" s="8"/>
    </row>
    <row r="111" spans="1:17">
      <c r="D111" s="68" t="s">
        <v>338</v>
      </c>
    </row>
    <row r="112" spans="1:17">
      <c r="D112" s="68"/>
    </row>
    <row r="113" spans="1:8">
      <c r="D113" s="2"/>
    </row>
    <row r="114" spans="1:8">
      <c r="D114" s="2"/>
      <c r="G114" s="8"/>
    </row>
    <row r="115" spans="1:8">
      <c r="D115" s="2"/>
      <c r="G115" s="8"/>
    </row>
    <row r="116" spans="1:8">
      <c r="D116" s="2"/>
      <c r="G116" s="8"/>
    </row>
    <row r="117" spans="1:8">
      <c r="D117" s="2"/>
      <c r="G117" s="8"/>
    </row>
    <row r="118" spans="1:8">
      <c r="G118" s="8"/>
    </row>
    <row r="120" spans="1:8">
      <c r="A120" t="s">
        <v>185</v>
      </c>
      <c r="B120" t="s">
        <v>343</v>
      </c>
      <c r="D120" t="s">
        <v>306</v>
      </c>
      <c r="E120" t="s">
        <v>197</v>
      </c>
      <c r="G120" t="s">
        <v>344</v>
      </c>
      <c r="H120" t="s">
        <v>345</v>
      </c>
    </row>
    <row r="121" spans="1:8">
      <c r="B121" t="s">
        <v>346</v>
      </c>
      <c r="D121" t="s">
        <v>270</v>
      </c>
      <c r="E121" t="s">
        <v>347</v>
      </c>
      <c r="G121" t="s">
        <v>307</v>
      </c>
      <c r="H121" t="s">
        <v>348</v>
      </c>
    </row>
    <row r="122" spans="1:8">
      <c r="B122" t="s">
        <v>338</v>
      </c>
      <c r="D122" t="s">
        <v>307</v>
      </c>
      <c r="E122" t="s">
        <v>349</v>
      </c>
      <c r="H122" t="s">
        <v>349</v>
      </c>
    </row>
    <row r="123" spans="1:8">
      <c r="E123" t="s">
        <v>346</v>
      </c>
      <c r="H123" t="s">
        <v>346</v>
      </c>
    </row>
    <row r="124" spans="1:8">
      <c r="E124" t="s">
        <v>338</v>
      </c>
      <c r="H124" t="s">
        <v>350</v>
      </c>
    </row>
    <row r="125" spans="1:8">
      <c r="H125" t="s">
        <v>338</v>
      </c>
    </row>
    <row r="126" spans="1:8">
      <c r="A126" t="s">
        <v>199</v>
      </c>
      <c r="C126" t="s">
        <v>351</v>
      </c>
      <c r="D126" t="s">
        <v>352</v>
      </c>
      <c r="H126" s="36">
        <v>55</v>
      </c>
    </row>
    <row r="127" spans="1:8">
      <c r="C127" t="s">
        <v>353</v>
      </c>
      <c r="D127" t="s">
        <v>354</v>
      </c>
      <c r="H127" s="36">
        <v>45</v>
      </c>
    </row>
    <row r="128" spans="1:8">
      <c r="C128" t="s">
        <v>210</v>
      </c>
      <c r="D128" t="s">
        <v>355</v>
      </c>
    </row>
    <row r="129" spans="1:15">
      <c r="C129" s="10" t="s">
        <v>356</v>
      </c>
      <c r="D129" t="s">
        <v>211</v>
      </c>
    </row>
    <row r="130" spans="1:15">
      <c r="C130" t="s">
        <v>357</v>
      </c>
      <c r="D130" t="s">
        <v>358</v>
      </c>
    </row>
    <row r="131" spans="1:15">
      <c r="C131" t="s">
        <v>359</v>
      </c>
      <c r="D131" t="s">
        <v>338</v>
      </c>
      <c r="G131" s="10"/>
    </row>
    <row r="135" spans="1:15">
      <c r="A135" t="s">
        <v>212</v>
      </c>
      <c r="N135" s="67"/>
      <c r="O135" s="67"/>
    </row>
    <row r="151" spans="1:5">
      <c r="A151" s="37" t="s">
        <v>360</v>
      </c>
      <c r="B151" s="35"/>
      <c r="C151" s="35"/>
      <c r="D151" s="35"/>
      <c r="E151" s="35"/>
    </row>
    <row r="152" spans="1:5">
      <c r="A152" s="4" t="s">
        <v>238</v>
      </c>
      <c r="B152" s="4" t="s">
        <v>361</v>
      </c>
      <c r="C152" s="4" t="s">
        <v>362</v>
      </c>
    </row>
    <row r="153" spans="1:5">
      <c r="A153" t="s">
        <v>58</v>
      </c>
      <c r="B153" t="b" cm="1">
        <f t="array" ref="B153">SUMPRODUCT(--(HVAC!$A$21:$AX$26&lt;&gt;""))=0</f>
        <v>1</v>
      </c>
      <c r="C153" t="str">
        <f>IF(B153=FALSE,"Yes","Not Started")</f>
        <v>Not Started</v>
      </c>
    </row>
    <row r="154" spans="1:5">
      <c r="A154" t="s">
        <v>77</v>
      </c>
      <c r="B154" t="b" cm="1">
        <f t="array" ref="B154">SUMPRODUCT(--(HVAC!$A$21:$AX$26&lt;&gt;""))=0</f>
        <v>1</v>
      </c>
      <c r="C154" t="str">
        <f>IF(B154=FALSE,"Yes","Not Started")</f>
        <v>Not Started</v>
      </c>
    </row>
    <row r="155" spans="1:5">
      <c r="A155" t="s">
        <v>83</v>
      </c>
      <c r="B155" t="b" cm="1">
        <f t="array" ref="B155">SUMPRODUCT(--(HVAC!$A$47:$F$56&lt;&gt;""))=0</f>
        <v>1</v>
      </c>
      <c r="C155" t="str">
        <f>IF(B155=FALSE,"Yes","Not Started")</f>
        <v>Not Started</v>
      </c>
    </row>
    <row r="156" spans="1:5">
      <c r="A156" t="s">
        <v>97</v>
      </c>
      <c r="B156" t="b" cm="1">
        <f t="array" ref="B156">SUMPRODUCT(--(HVAC!$A$79:$U$88&lt;&gt;""))=0</f>
        <v>1</v>
      </c>
      <c r="C156" t="str">
        <f t="shared" ref="C156:C163" si="0">IF(B156=FALSE,"Yes","Not Started")</f>
        <v>Not Started</v>
      </c>
    </row>
    <row r="157" spans="1:5">
      <c r="A157" t="s">
        <v>105</v>
      </c>
      <c r="B157" t="b" cm="1">
        <f t="array" ref="B157">SUMPRODUCT(--(HVAC!$A$79:$U$88&lt;&gt;""))=0</f>
        <v>1</v>
      </c>
      <c r="C157" t="str">
        <f t="shared" si="0"/>
        <v>Not Started</v>
      </c>
    </row>
    <row r="158" spans="1:5">
      <c r="A158" t="s">
        <v>363</v>
      </c>
      <c r="B158" t="b" cm="1">
        <f t="array" ref="B158">SUMPRODUCT(--(HVAC!$A$79:$U$88&lt;&gt;""))=0</f>
        <v>1</v>
      </c>
      <c r="C158" t="str">
        <f t="shared" si="0"/>
        <v>Not Started</v>
      </c>
    </row>
    <row r="159" spans="1:5">
      <c r="A159" t="s">
        <v>111</v>
      </c>
      <c r="B159" t="b" cm="1">
        <f t="array" ref="B159">SUMPRODUCT(--(HVAC!$A$95:$AX$99&lt;&gt;""))=0</f>
        <v>1</v>
      </c>
      <c r="C159" t="str">
        <f t="shared" si="0"/>
        <v>Not Started</v>
      </c>
      <c r="D159" t="s">
        <v>364</v>
      </c>
    </row>
    <row r="160" spans="1:5">
      <c r="A160" t="s">
        <v>125</v>
      </c>
      <c r="B160" t="b" cm="1">
        <f t="array" ref="B160">SUMPRODUCT(--(HVAC!$A$111:$I$115&lt;&gt;""))=0</f>
        <v>1</v>
      </c>
      <c r="C160" t="str">
        <f t="shared" si="0"/>
        <v>Not Started</v>
      </c>
      <c r="D160" t="s">
        <v>364</v>
      </c>
    </row>
    <row r="161" spans="1:3">
      <c r="A161" t="s">
        <v>365</v>
      </c>
      <c r="B161" t="b">
        <f>IF(AND(B160,B159),TRUE,FALSE)</f>
        <v>1</v>
      </c>
      <c r="C161" t="str">
        <f t="shared" si="0"/>
        <v>Not Started</v>
      </c>
    </row>
    <row r="162" spans="1:3">
      <c r="A162" t="s">
        <v>138</v>
      </c>
      <c r="B162" t="b" cm="1">
        <f t="array" ref="B162">SUMPRODUCT(--(HVAC!$A$121:$AX$130&lt;&gt;""))=0</f>
        <v>1</v>
      </c>
      <c r="C162" t="str">
        <f t="shared" si="0"/>
        <v>Not Started</v>
      </c>
    </row>
    <row r="163" spans="1:3">
      <c r="A163" t="s">
        <v>149</v>
      </c>
      <c r="B163" t="b" cm="1">
        <f t="array" ref="B163">AND(SUMPRODUCT(--(HVAC!$A$137:$AA$146&lt;&gt;""))=0,SUMPRODUCT(--(HVAC!$AC$137:$AJ$146&lt;&gt;""))=0, SUMPRODUCT(--(HVAC!$AL$137:$AS$146&lt;&gt;""))=0, SUMPRODUCT(--(HVAC!$AU$137:$AX$146&lt;&gt;""))=0)</f>
        <v>1</v>
      </c>
      <c r="C163" t="str">
        <f t="shared" si="0"/>
        <v>Not Started</v>
      </c>
    </row>
    <row r="164" spans="1:3">
      <c r="A164" t="s">
        <v>163</v>
      </c>
      <c r="B164" t="b" cm="1">
        <f t="array" ref="B164">SUMPRODUCT(--(HVAC!$A$153:$AT$156&lt;&gt;""))=0</f>
        <v>1</v>
      </c>
      <c r="C164" t="str">
        <f t="shared" ref="C164:C168" si="1">IF(B164=FALSE,"Yes","Not Started")</f>
        <v>Not Started</v>
      </c>
    </row>
    <row r="165" spans="1:3">
      <c r="A165" t="s">
        <v>176</v>
      </c>
      <c r="B165" t="b" cm="1">
        <f t="array" ref="B165">SUMPRODUCT(--(HVAC!$A$161:$AT$164&lt;&gt;""))=0</f>
        <v>1</v>
      </c>
      <c r="C165" t="str">
        <f t="shared" si="1"/>
        <v>Not Started</v>
      </c>
    </row>
    <row r="166" spans="1:3">
      <c r="A166" t="s">
        <v>185</v>
      </c>
      <c r="B166" t="b" cm="1">
        <f t="array" ref="B166">SUMPRODUCT(--(HVAC!$A$170:$AX$173&lt;&gt;""))=0</f>
        <v>1</v>
      </c>
      <c r="C166" t="str">
        <f t="shared" si="1"/>
        <v>Not Started</v>
      </c>
    </row>
    <row r="167" spans="1:3">
      <c r="A167" t="s">
        <v>199</v>
      </c>
      <c r="B167" t="b" cm="1">
        <f t="array" ref="B167">SUMPRODUCT(--(HVAC!$A$178:$AP$187&lt;&gt;""))=0</f>
        <v>1</v>
      </c>
      <c r="C167" t="str">
        <f t="shared" si="1"/>
        <v>Not Started</v>
      </c>
    </row>
    <row r="168" spans="1:3">
      <c r="A168" t="s">
        <v>212</v>
      </c>
      <c r="B168" t="b" cm="1">
        <f t="array" ref="B168">AND(SUMPRODUCT(--(HVAC!$A$192:$AX$199&lt;&gt;""))=0,SUMPRODUCT(--(HVAC!A192:AX199&lt;&gt;""))=0)</f>
        <v>1</v>
      </c>
      <c r="C168" t="str">
        <f t="shared" si="1"/>
        <v>Not Started</v>
      </c>
    </row>
  </sheetData>
  <sheetProtection algorithmName="SHA-512" hashValue="0QasjToQBZq9L2Qm2D6YQW/UMffPJ7FxRFl9Vfe4j8W3twFcwpIQigSRsy3I7dzkAsNDd6ItRDZzFkiureK7bg==" saltValue="DWCBwpR9F/Z/FIxtfZGuVA==" spinCount="100000" sheet="1" objects="1" scenario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4AFE9-3984-4A4D-B54F-2569799F7FEC}">
  <sheetPr>
    <tabColor rgb="FFFFFF00"/>
  </sheetPr>
  <dimension ref="A1:AE598"/>
  <sheetViews>
    <sheetView zoomScale="90" zoomScaleNormal="90" workbookViewId="0">
      <pane xSplit="7" ySplit="3" topLeftCell="H139" activePane="bottomRight" state="frozen"/>
      <selection pane="bottomRight" activeCell="AA192" sqref="AA192"/>
      <selection pane="bottomLeft" activeCell="J2" sqref="J2"/>
      <selection pane="topRight" activeCell="J2" sqref="J2"/>
    </sheetView>
  </sheetViews>
  <sheetFormatPr defaultRowHeight="14.45"/>
  <cols>
    <col min="4" max="4" width="12" bestFit="1" customWidth="1"/>
    <col min="5" max="5" width="12" customWidth="1"/>
    <col min="6" max="6" width="14.85546875" bestFit="1" customWidth="1"/>
    <col min="7" max="7" width="71.7109375" style="3" customWidth="1"/>
    <col min="8" max="8" width="62.85546875" customWidth="1"/>
    <col min="9" max="9" width="15.5703125" style="12" customWidth="1"/>
    <col min="10" max="10" width="17.28515625" style="13" customWidth="1"/>
    <col min="11" max="11" width="15.5703125" style="12" customWidth="1"/>
    <col min="12" max="12" width="17.28515625" style="14" customWidth="1"/>
    <col min="13" max="13" width="14.5703125" style="12" customWidth="1"/>
    <col min="14" max="14" width="20" style="14" customWidth="1"/>
    <col min="15" max="20" width="10.7109375" style="13" customWidth="1"/>
    <col min="21" max="22" width="14.140625" style="13" customWidth="1"/>
    <col min="23" max="23" width="13.140625" style="13" customWidth="1"/>
    <col min="24" max="24" width="23.28515625" style="13" customWidth="1"/>
    <col min="25" max="25" width="12.5703125" style="13" customWidth="1"/>
    <col min="26" max="26" width="13.140625" style="13" customWidth="1"/>
    <col min="27" max="27" width="23.140625" style="11" customWidth="1"/>
    <col min="28" max="28" width="15.7109375" style="11" customWidth="1"/>
    <col min="29" max="29" width="13.85546875" style="11" customWidth="1"/>
    <col min="30" max="30" width="8.85546875" style="11"/>
  </cols>
  <sheetData>
    <row r="1" spans="1:30">
      <c r="D1" s="14" t="e">
        <f>VLOOKUP('Rebate Codes (Recommended)'!C6,Lookups!$C$3:$D$7,2,FALSE)</f>
        <v>#N/A</v>
      </c>
      <c r="E1" s="14"/>
      <c r="F1" s="14"/>
      <c r="G1" s="15"/>
      <c r="H1" s="16"/>
      <c r="J1" s="12"/>
      <c r="L1" s="99"/>
      <c r="R1" s="11"/>
      <c r="S1" s="11"/>
      <c r="T1" s="11"/>
      <c r="U1" s="11"/>
      <c r="V1" s="11"/>
      <c r="W1" s="11"/>
      <c r="X1" s="11"/>
      <c r="Y1" s="11"/>
      <c r="Z1" s="11"/>
      <c r="AA1" s="11" t="s">
        <v>366</v>
      </c>
    </row>
    <row r="2" spans="1:30">
      <c r="G2"/>
      <c r="I2"/>
      <c r="J2"/>
      <c r="K2"/>
      <c r="L2"/>
      <c r="M2"/>
      <c r="N2"/>
      <c r="O2"/>
      <c r="P2"/>
      <c r="Q2"/>
      <c r="R2"/>
      <c r="S2"/>
      <c r="T2"/>
      <c r="U2"/>
      <c r="V2"/>
      <c r="W2"/>
      <c r="X2"/>
      <c r="Y2"/>
      <c r="Z2"/>
      <c r="AA2"/>
      <c r="AB2"/>
    </row>
    <row r="3" spans="1:30" ht="43.15">
      <c r="A3" s="17" t="s">
        <v>367</v>
      </c>
      <c r="B3" s="17" t="s">
        <v>368</v>
      </c>
      <c r="C3" s="17" t="s">
        <v>369</v>
      </c>
      <c r="D3" s="17" t="s">
        <v>370</v>
      </c>
      <c r="E3" s="17" t="s">
        <v>371</v>
      </c>
      <c r="F3" s="17" t="s">
        <v>372</v>
      </c>
      <c r="G3" s="18" t="s">
        <v>373</v>
      </c>
      <c r="H3" s="19" t="s">
        <v>374</v>
      </c>
      <c r="I3" s="20" t="s">
        <v>375</v>
      </c>
      <c r="J3" s="21" t="s">
        <v>376</v>
      </c>
      <c r="K3" s="100" t="s">
        <v>377</v>
      </c>
      <c r="L3" s="21" t="s">
        <v>378</v>
      </c>
      <c r="M3" s="17" t="s">
        <v>379</v>
      </c>
      <c r="N3" s="17" t="s">
        <v>380</v>
      </c>
      <c r="O3" s="73" t="s">
        <v>367</v>
      </c>
      <c r="P3" s="73" t="s">
        <v>368</v>
      </c>
      <c r="Q3" s="17" t="s">
        <v>369</v>
      </c>
      <c r="R3" s="20" t="s">
        <v>381</v>
      </c>
      <c r="S3" s="20" t="s">
        <v>382</v>
      </c>
      <c r="T3" s="17" t="s">
        <v>383</v>
      </c>
      <c r="U3" s="20" t="s">
        <v>384</v>
      </c>
      <c r="V3" s="20" t="s">
        <v>385</v>
      </c>
      <c r="W3" s="20" t="s">
        <v>386</v>
      </c>
      <c r="X3" s="20" t="s">
        <v>387</v>
      </c>
      <c r="Y3" s="20" t="s">
        <v>388</v>
      </c>
      <c r="Z3" s="20" t="s">
        <v>389</v>
      </c>
      <c r="AA3" s="20" t="s">
        <v>390</v>
      </c>
      <c r="AB3" s="21" t="s">
        <v>391</v>
      </c>
      <c r="AC3" s="101" t="s">
        <v>392</v>
      </c>
      <c r="AD3" s="101" t="s">
        <v>393</v>
      </c>
    </row>
    <row r="4" spans="1:30">
      <c r="A4" s="13"/>
      <c r="B4" s="13"/>
      <c r="C4" s="13"/>
      <c r="G4" s="22" t="s">
        <v>394</v>
      </c>
      <c r="H4" s="10" t="s">
        <v>394</v>
      </c>
      <c r="I4" s="23"/>
      <c r="J4" s="12"/>
      <c r="K4" s="93"/>
      <c r="L4" s="12"/>
      <c r="M4"/>
      <c r="N4"/>
      <c r="O4" s="12"/>
      <c r="P4" s="12"/>
      <c r="Q4"/>
      <c r="R4" s="12"/>
      <c r="S4" s="12"/>
      <c r="T4"/>
      <c r="U4" s="24"/>
      <c r="V4" s="24"/>
      <c r="W4" s="24"/>
      <c r="X4" s="24"/>
      <c r="Y4" s="94"/>
      <c r="Z4" s="94"/>
      <c r="AB4" s="11" t="s">
        <v>395</v>
      </c>
      <c r="AC4" s="95" t="s">
        <v>231</v>
      </c>
    </row>
    <row r="5" spans="1:30">
      <c r="A5" s="13">
        <v>5459</v>
      </c>
      <c r="B5" s="13">
        <v>5459</v>
      </c>
      <c r="C5" s="13">
        <v>5459</v>
      </c>
      <c r="D5" t="s">
        <v>396</v>
      </c>
      <c r="E5" t="s">
        <v>396</v>
      </c>
      <c r="F5" t="s">
        <v>397</v>
      </c>
      <c r="G5" s="3" t="s">
        <v>398</v>
      </c>
      <c r="H5" s="10" t="s">
        <v>399</v>
      </c>
      <c r="I5" s="23">
        <v>10</v>
      </c>
      <c r="J5" s="13" t="s">
        <v>400</v>
      </c>
      <c r="K5" s="23">
        <v>10</v>
      </c>
      <c r="L5" s="13" t="s">
        <v>400</v>
      </c>
      <c r="M5" s="97">
        <v>7</v>
      </c>
      <c r="N5" t="s">
        <v>400</v>
      </c>
      <c r="O5" s="13">
        <v>5459</v>
      </c>
      <c r="P5" s="13">
        <v>5459</v>
      </c>
      <c r="Q5" s="13">
        <v>5459</v>
      </c>
      <c r="R5" s="13" t="s">
        <v>161</v>
      </c>
      <c r="S5" s="13" t="s">
        <v>161</v>
      </c>
      <c r="T5" s="13" t="s">
        <v>161</v>
      </c>
      <c r="U5" s="24">
        <v>1</v>
      </c>
      <c r="V5" s="24">
        <v>1</v>
      </c>
      <c r="W5" s="24">
        <v>1</v>
      </c>
      <c r="X5" s="24" t="s">
        <v>311</v>
      </c>
      <c r="Y5" s="24" t="s">
        <v>311</v>
      </c>
      <c r="Z5" s="24" t="s">
        <v>311</v>
      </c>
      <c r="AC5" s="102" t="s">
        <v>231</v>
      </c>
      <c r="AD5" s="13">
        <v>11</v>
      </c>
    </row>
    <row r="6" spans="1:30">
      <c r="A6" s="13">
        <v>3111</v>
      </c>
      <c r="B6" s="13">
        <v>3111</v>
      </c>
      <c r="C6" s="13">
        <v>3111</v>
      </c>
      <c r="D6" t="s">
        <v>401</v>
      </c>
      <c r="E6" t="s">
        <v>401</v>
      </c>
      <c r="F6" t="s">
        <v>402</v>
      </c>
      <c r="G6" s="3" t="s">
        <v>403</v>
      </c>
      <c r="H6" s="10" t="s">
        <v>404</v>
      </c>
      <c r="I6" s="23">
        <v>25</v>
      </c>
      <c r="J6" s="13" t="s">
        <v>400</v>
      </c>
      <c r="K6" s="23">
        <v>25</v>
      </c>
      <c r="L6" s="13" t="s">
        <v>400</v>
      </c>
      <c r="M6" s="97">
        <v>20</v>
      </c>
      <c r="N6" t="s">
        <v>400</v>
      </c>
      <c r="O6" s="13">
        <v>3111</v>
      </c>
      <c r="P6" s="13">
        <v>3111</v>
      </c>
      <c r="Q6" s="13">
        <v>3111</v>
      </c>
      <c r="R6" s="13" t="s">
        <v>161</v>
      </c>
      <c r="S6" s="13" t="s">
        <v>161</v>
      </c>
      <c r="T6" s="13" t="s">
        <v>161</v>
      </c>
      <c r="U6" s="24">
        <v>1</v>
      </c>
      <c r="V6" s="24">
        <v>1</v>
      </c>
      <c r="W6" s="24">
        <v>1</v>
      </c>
      <c r="X6" s="24" t="s">
        <v>311</v>
      </c>
      <c r="Y6" s="24" t="s">
        <v>311</v>
      </c>
      <c r="Z6" s="24" t="s">
        <v>311</v>
      </c>
      <c r="AC6" s="102" t="s">
        <v>231</v>
      </c>
      <c r="AD6" s="13">
        <v>11</v>
      </c>
    </row>
    <row r="7" spans="1:30">
      <c r="A7">
        <v>3400</v>
      </c>
      <c r="B7" s="13">
        <v>3400</v>
      </c>
      <c r="C7" s="13">
        <v>3400</v>
      </c>
      <c r="D7" t="s">
        <v>405</v>
      </c>
      <c r="E7" t="s">
        <v>405</v>
      </c>
      <c r="F7" t="s">
        <v>406</v>
      </c>
      <c r="G7" s="3" t="s">
        <v>407</v>
      </c>
      <c r="H7" s="10" t="s">
        <v>408</v>
      </c>
      <c r="I7" s="23">
        <v>15</v>
      </c>
      <c r="J7" s="13" t="s">
        <v>400</v>
      </c>
      <c r="K7" s="23">
        <v>15</v>
      </c>
      <c r="L7" s="13" t="s">
        <v>400</v>
      </c>
      <c r="M7" s="97">
        <v>10</v>
      </c>
      <c r="N7" t="s">
        <v>400</v>
      </c>
      <c r="O7" s="13">
        <v>3400</v>
      </c>
      <c r="P7" s="13">
        <v>3400</v>
      </c>
      <c r="Q7" s="13">
        <v>3400</v>
      </c>
      <c r="R7" s="13" t="s">
        <v>161</v>
      </c>
      <c r="S7" s="13" t="s">
        <v>161</v>
      </c>
      <c r="T7" s="13" t="s">
        <v>161</v>
      </c>
      <c r="U7" s="24">
        <v>1</v>
      </c>
      <c r="V7" s="24">
        <v>1</v>
      </c>
      <c r="W7" s="24">
        <v>1</v>
      </c>
      <c r="X7" s="24" t="s">
        <v>311</v>
      </c>
      <c r="Y7" s="24" t="s">
        <v>311</v>
      </c>
      <c r="Z7" s="24" t="s">
        <v>311</v>
      </c>
      <c r="AC7" s="102" t="s">
        <v>231</v>
      </c>
      <c r="AD7" s="13">
        <v>11</v>
      </c>
    </row>
    <row r="8" spans="1:30">
      <c r="A8" s="13">
        <v>3401</v>
      </c>
      <c r="B8" s="13">
        <v>3401</v>
      </c>
      <c r="C8" s="13">
        <v>3401</v>
      </c>
      <c r="D8" t="s">
        <v>409</v>
      </c>
      <c r="E8" t="s">
        <v>409</v>
      </c>
      <c r="F8" t="s">
        <v>410</v>
      </c>
      <c r="G8" s="3" t="s">
        <v>411</v>
      </c>
      <c r="H8" s="10" t="s">
        <v>412</v>
      </c>
      <c r="I8" s="23">
        <v>30</v>
      </c>
      <c r="J8" s="13" t="s">
        <v>400</v>
      </c>
      <c r="K8" s="23">
        <v>30</v>
      </c>
      <c r="L8" s="13" t="s">
        <v>400</v>
      </c>
      <c r="M8" s="97">
        <v>20</v>
      </c>
      <c r="N8" t="s">
        <v>400</v>
      </c>
      <c r="O8" s="13">
        <v>3401</v>
      </c>
      <c r="P8" s="13">
        <v>3401</v>
      </c>
      <c r="Q8" s="13">
        <v>3401</v>
      </c>
      <c r="R8" s="13" t="s">
        <v>161</v>
      </c>
      <c r="S8" s="13" t="s">
        <v>161</v>
      </c>
      <c r="T8" s="13" t="s">
        <v>161</v>
      </c>
      <c r="U8" s="24">
        <v>1</v>
      </c>
      <c r="V8" s="24">
        <v>1</v>
      </c>
      <c r="W8" s="24">
        <v>1</v>
      </c>
      <c r="X8" s="24" t="s">
        <v>311</v>
      </c>
      <c r="Y8" s="24" t="s">
        <v>311</v>
      </c>
      <c r="Z8" s="24" t="s">
        <v>311</v>
      </c>
      <c r="AC8" s="102" t="s">
        <v>231</v>
      </c>
      <c r="AD8" s="13">
        <v>11</v>
      </c>
    </row>
    <row r="9" spans="1:30">
      <c r="A9" s="13">
        <v>10281</v>
      </c>
      <c r="B9" s="13">
        <v>10281</v>
      </c>
      <c r="C9" s="13">
        <v>10281</v>
      </c>
      <c r="D9" t="s">
        <v>413</v>
      </c>
      <c r="E9" t="s">
        <v>413</v>
      </c>
      <c r="F9" t="s">
        <v>414</v>
      </c>
      <c r="G9" s="3" t="s">
        <v>415</v>
      </c>
      <c r="H9" s="10" t="s">
        <v>416</v>
      </c>
      <c r="I9" s="23">
        <v>6</v>
      </c>
      <c r="J9" s="13" t="s">
        <v>400</v>
      </c>
      <c r="K9" s="23">
        <v>6</v>
      </c>
      <c r="L9" s="13" t="s">
        <v>400</v>
      </c>
      <c r="M9">
        <v>4</v>
      </c>
      <c r="N9" t="s">
        <v>400</v>
      </c>
      <c r="O9" s="13">
        <v>10281</v>
      </c>
      <c r="P9" s="13">
        <v>10281</v>
      </c>
      <c r="Q9" s="13">
        <v>10281</v>
      </c>
      <c r="R9" s="13" t="s">
        <v>161</v>
      </c>
      <c r="S9" s="13" t="s">
        <v>161</v>
      </c>
      <c r="T9" s="13" t="s">
        <v>161</v>
      </c>
      <c r="U9" s="24">
        <v>1</v>
      </c>
      <c r="V9" s="24">
        <v>1</v>
      </c>
      <c r="W9" s="24">
        <v>1</v>
      </c>
      <c r="X9" s="24" t="s">
        <v>311</v>
      </c>
      <c r="Y9" s="24" t="s">
        <v>311</v>
      </c>
      <c r="Z9" s="24" t="s">
        <v>311</v>
      </c>
      <c r="AC9" s="102" t="s">
        <v>231</v>
      </c>
      <c r="AD9" s="13">
        <v>11</v>
      </c>
    </row>
    <row r="10" spans="1:30">
      <c r="A10" s="13">
        <v>10282</v>
      </c>
      <c r="B10" s="13">
        <v>10282</v>
      </c>
      <c r="C10" s="13">
        <v>10282</v>
      </c>
      <c r="D10" t="s">
        <v>417</v>
      </c>
      <c r="E10" t="s">
        <v>417</v>
      </c>
      <c r="F10" t="s">
        <v>418</v>
      </c>
      <c r="G10" s="3" t="s">
        <v>419</v>
      </c>
      <c r="H10" s="10" t="s">
        <v>420</v>
      </c>
      <c r="I10" s="23">
        <v>12</v>
      </c>
      <c r="J10" s="13" t="s">
        <v>400</v>
      </c>
      <c r="K10" s="23">
        <v>12</v>
      </c>
      <c r="L10" s="13" t="s">
        <v>400</v>
      </c>
      <c r="M10">
        <v>8</v>
      </c>
      <c r="N10" t="s">
        <v>400</v>
      </c>
      <c r="O10" s="13">
        <v>10282</v>
      </c>
      <c r="P10" s="13">
        <v>10282</v>
      </c>
      <c r="Q10" s="13">
        <v>10282</v>
      </c>
      <c r="R10" s="13" t="s">
        <v>161</v>
      </c>
      <c r="S10" s="13" t="s">
        <v>161</v>
      </c>
      <c r="T10" s="13" t="s">
        <v>161</v>
      </c>
      <c r="U10" s="24">
        <v>1</v>
      </c>
      <c r="V10" s="24">
        <v>1</v>
      </c>
      <c r="W10" s="24">
        <v>1</v>
      </c>
      <c r="X10" s="24" t="s">
        <v>311</v>
      </c>
      <c r="Y10" s="24" t="s">
        <v>311</v>
      </c>
      <c r="Z10" s="24" t="s">
        <v>311</v>
      </c>
      <c r="AC10" s="102" t="s">
        <v>231</v>
      </c>
      <c r="AD10" s="13">
        <v>11</v>
      </c>
    </row>
    <row r="11" spans="1:30">
      <c r="A11" s="13">
        <v>10283</v>
      </c>
      <c r="B11" s="13">
        <v>10283</v>
      </c>
      <c r="C11" s="13">
        <v>10283</v>
      </c>
      <c r="D11" t="s">
        <v>421</v>
      </c>
      <c r="E11" t="s">
        <v>421</v>
      </c>
      <c r="F11" t="s">
        <v>422</v>
      </c>
      <c r="G11" s="3" t="s">
        <v>423</v>
      </c>
      <c r="H11" s="10" t="s">
        <v>424</v>
      </c>
      <c r="I11" s="23">
        <v>24</v>
      </c>
      <c r="J11" s="13" t="s">
        <v>400</v>
      </c>
      <c r="K11" s="23">
        <v>24</v>
      </c>
      <c r="L11" s="13" t="s">
        <v>400</v>
      </c>
      <c r="M11">
        <v>16</v>
      </c>
      <c r="N11" t="s">
        <v>400</v>
      </c>
      <c r="O11" s="13">
        <v>10283</v>
      </c>
      <c r="P11" s="13">
        <v>10283</v>
      </c>
      <c r="Q11" s="13">
        <v>10283</v>
      </c>
      <c r="R11" s="13" t="s">
        <v>161</v>
      </c>
      <c r="S11" s="13" t="s">
        <v>161</v>
      </c>
      <c r="T11" s="13" t="s">
        <v>161</v>
      </c>
      <c r="U11" s="24">
        <v>1</v>
      </c>
      <c r="V11" s="24">
        <v>1</v>
      </c>
      <c r="W11" s="24">
        <v>1</v>
      </c>
      <c r="X11" s="24" t="s">
        <v>311</v>
      </c>
      <c r="Y11" s="24" t="s">
        <v>311</v>
      </c>
      <c r="Z11" s="24" t="s">
        <v>311</v>
      </c>
      <c r="AC11" s="102" t="s">
        <v>231</v>
      </c>
      <c r="AD11" s="13">
        <v>11</v>
      </c>
    </row>
    <row r="12" spans="1:30">
      <c r="A12" s="13">
        <v>10284</v>
      </c>
      <c r="B12" s="13">
        <v>10284</v>
      </c>
      <c r="C12" s="13">
        <v>10284</v>
      </c>
      <c r="D12" t="s">
        <v>425</v>
      </c>
      <c r="E12" t="s">
        <v>425</v>
      </c>
      <c r="F12" t="s">
        <v>426</v>
      </c>
      <c r="G12" s="3" t="s">
        <v>427</v>
      </c>
      <c r="H12" s="10" t="s">
        <v>428</v>
      </c>
      <c r="I12" s="23">
        <v>6</v>
      </c>
      <c r="J12" s="13" t="s">
        <v>400</v>
      </c>
      <c r="K12" s="23">
        <v>6</v>
      </c>
      <c r="L12" s="13" t="s">
        <v>400</v>
      </c>
      <c r="M12">
        <v>4</v>
      </c>
      <c r="N12" t="s">
        <v>400</v>
      </c>
      <c r="O12" s="13">
        <v>10284</v>
      </c>
      <c r="P12" s="13">
        <v>10284</v>
      </c>
      <c r="Q12" s="13">
        <v>10284</v>
      </c>
      <c r="R12" s="13" t="s">
        <v>161</v>
      </c>
      <c r="S12" s="13" t="s">
        <v>161</v>
      </c>
      <c r="T12" s="13" t="s">
        <v>161</v>
      </c>
      <c r="U12" s="24">
        <v>1</v>
      </c>
      <c r="V12" s="24">
        <v>1</v>
      </c>
      <c r="W12" s="24">
        <v>1</v>
      </c>
      <c r="X12" s="24" t="s">
        <v>311</v>
      </c>
      <c r="Y12" s="24" t="s">
        <v>311</v>
      </c>
      <c r="Z12" s="24" t="s">
        <v>311</v>
      </c>
      <c r="AC12" s="102" t="s">
        <v>231</v>
      </c>
      <c r="AD12" s="13">
        <v>11</v>
      </c>
    </row>
    <row r="13" spans="1:30">
      <c r="A13" s="13">
        <v>10285</v>
      </c>
      <c r="B13" s="13">
        <v>10285</v>
      </c>
      <c r="C13" s="13">
        <v>10285</v>
      </c>
      <c r="D13" t="s">
        <v>429</v>
      </c>
      <c r="E13" t="s">
        <v>429</v>
      </c>
      <c r="F13" t="s">
        <v>430</v>
      </c>
      <c r="G13" s="3" t="s">
        <v>431</v>
      </c>
      <c r="H13" s="10" t="s">
        <v>432</v>
      </c>
      <c r="I13" s="23">
        <v>12</v>
      </c>
      <c r="J13" s="13" t="s">
        <v>400</v>
      </c>
      <c r="K13" s="23">
        <v>12</v>
      </c>
      <c r="L13" s="13" t="s">
        <v>400</v>
      </c>
      <c r="M13" s="97">
        <v>8</v>
      </c>
      <c r="N13" t="s">
        <v>400</v>
      </c>
      <c r="O13" s="13">
        <v>10285</v>
      </c>
      <c r="P13" s="13">
        <v>10285</v>
      </c>
      <c r="Q13" s="13">
        <v>10285</v>
      </c>
      <c r="R13" s="13" t="s">
        <v>161</v>
      </c>
      <c r="S13" s="13" t="s">
        <v>161</v>
      </c>
      <c r="T13" s="13" t="s">
        <v>161</v>
      </c>
      <c r="U13" s="24">
        <v>1</v>
      </c>
      <c r="V13" s="24">
        <v>1</v>
      </c>
      <c r="W13" s="24">
        <v>1</v>
      </c>
      <c r="X13" s="24" t="s">
        <v>311</v>
      </c>
      <c r="Y13" s="24" t="s">
        <v>311</v>
      </c>
      <c r="Z13" s="24" t="s">
        <v>311</v>
      </c>
      <c r="AC13" s="102" t="s">
        <v>231</v>
      </c>
      <c r="AD13" s="13">
        <v>11</v>
      </c>
    </row>
    <row r="14" spans="1:30">
      <c r="A14" s="13">
        <v>10286</v>
      </c>
      <c r="B14" s="13">
        <v>10286</v>
      </c>
      <c r="C14" s="13">
        <v>10286</v>
      </c>
      <c r="D14" t="s">
        <v>433</v>
      </c>
      <c r="E14" t="s">
        <v>433</v>
      </c>
      <c r="F14" t="s">
        <v>434</v>
      </c>
      <c r="G14" s="3" t="s">
        <v>435</v>
      </c>
      <c r="H14" s="10" t="s">
        <v>436</v>
      </c>
      <c r="I14" s="23">
        <v>24</v>
      </c>
      <c r="J14" s="13" t="s">
        <v>400</v>
      </c>
      <c r="K14" s="23">
        <v>24</v>
      </c>
      <c r="L14" s="13" t="s">
        <v>400</v>
      </c>
      <c r="M14" s="97">
        <v>16</v>
      </c>
      <c r="N14" t="s">
        <v>400</v>
      </c>
      <c r="O14" s="13">
        <v>10286</v>
      </c>
      <c r="P14" s="13">
        <v>10286</v>
      </c>
      <c r="Q14" s="13">
        <v>10286</v>
      </c>
      <c r="R14" s="13" t="s">
        <v>161</v>
      </c>
      <c r="S14" s="13" t="s">
        <v>161</v>
      </c>
      <c r="T14" s="13" t="s">
        <v>161</v>
      </c>
      <c r="U14" s="24">
        <v>1</v>
      </c>
      <c r="V14" s="24">
        <v>1</v>
      </c>
      <c r="W14" s="24">
        <v>1</v>
      </c>
      <c r="X14" s="24" t="s">
        <v>311</v>
      </c>
      <c r="Y14" s="24" t="s">
        <v>311</v>
      </c>
      <c r="Z14" s="24" t="s">
        <v>311</v>
      </c>
      <c r="AC14" s="102" t="s">
        <v>231</v>
      </c>
      <c r="AD14" s="13">
        <v>11</v>
      </c>
    </row>
    <row r="15" spans="1:30">
      <c r="A15" s="13">
        <v>10028</v>
      </c>
      <c r="B15" s="13">
        <v>10028</v>
      </c>
      <c r="C15" s="13">
        <v>10028</v>
      </c>
      <c r="D15" t="s">
        <v>437</v>
      </c>
      <c r="E15" t="s">
        <v>437</v>
      </c>
      <c r="F15" t="s">
        <v>438</v>
      </c>
      <c r="G15" s="3" t="s">
        <v>439</v>
      </c>
      <c r="H15" s="10" t="s">
        <v>440</v>
      </c>
      <c r="I15" s="23">
        <v>13</v>
      </c>
      <c r="J15" s="13" t="s">
        <v>400</v>
      </c>
      <c r="K15" s="23">
        <v>13</v>
      </c>
      <c r="L15" s="13" t="s">
        <v>400</v>
      </c>
      <c r="M15" s="97">
        <v>7</v>
      </c>
      <c r="N15" t="s">
        <v>400</v>
      </c>
      <c r="O15" s="13">
        <v>10028</v>
      </c>
      <c r="P15" s="13">
        <v>10028</v>
      </c>
      <c r="Q15" s="13">
        <v>10028</v>
      </c>
      <c r="R15" s="13" t="s">
        <v>161</v>
      </c>
      <c r="S15" s="13" t="s">
        <v>161</v>
      </c>
      <c r="T15" s="13" t="s">
        <v>161</v>
      </c>
      <c r="U15" s="24">
        <v>1</v>
      </c>
      <c r="V15" s="24">
        <v>1</v>
      </c>
      <c r="W15" s="24">
        <v>1</v>
      </c>
      <c r="X15" s="24" t="s">
        <v>311</v>
      </c>
      <c r="Y15" s="24" t="s">
        <v>311</v>
      </c>
      <c r="Z15" s="24" t="s">
        <v>311</v>
      </c>
      <c r="AC15" s="102" t="s">
        <v>231</v>
      </c>
      <c r="AD15" s="13">
        <v>12</v>
      </c>
    </row>
    <row r="16" spans="1:30">
      <c r="A16" s="13">
        <v>10029</v>
      </c>
      <c r="B16" s="13">
        <v>10029</v>
      </c>
      <c r="C16" s="13">
        <v>10029</v>
      </c>
      <c r="D16" t="s">
        <v>441</v>
      </c>
      <c r="E16" t="s">
        <v>441</v>
      </c>
      <c r="F16" t="s">
        <v>442</v>
      </c>
      <c r="G16" s="3" t="s">
        <v>443</v>
      </c>
      <c r="H16" s="10" t="s">
        <v>444</v>
      </c>
      <c r="I16" s="23">
        <v>20</v>
      </c>
      <c r="J16" s="13" t="s">
        <v>400</v>
      </c>
      <c r="K16" s="23">
        <v>20</v>
      </c>
      <c r="L16" s="13" t="s">
        <v>400</v>
      </c>
      <c r="M16" s="97">
        <v>10</v>
      </c>
      <c r="N16" t="s">
        <v>400</v>
      </c>
      <c r="O16" s="13">
        <v>10029</v>
      </c>
      <c r="P16" s="13">
        <v>10029</v>
      </c>
      <c r="Q16" s="13">
        <v>10029</v>
      </c>
      <c r="R16" s="13" t="s">
        <v>161</v>
      </c>
      <c r="S16" s="13" t="s">
        <v>161</v>
      </c>
      <c r="T16" s="13" t="s">
        <v>161</v>
      </c>
      <c r="U16" s="24">
        <v>1</v>
      </c>
      <c r="V16" s="24">
        <v>1</v>
      </c>
      <c r="W16" s="24">
        <v>1</v>
      </c>
      <c r="X16" s="24" t="s">
        <v>311</v>
      </c>
      <c r="Y16" s="24" t="s">
        <v>311</v>
      </c>
      <c r="Z16" s="24" t="s">
        <v>311</v>
      </c>
      <c r="AC16" s="102" t="s">
        <v>231</v>
      </c>
      <c r="AD16" s="13">
        <v>12</v>
      </c>
    </row>
    <row r="17" spans="1:30">
      <c r="A17" s="13">
        <v>4813</v>
      </c>
      <c r="B17" s="13">
        <v>4813</v>
      </c>
      <c r="C17" s="13">
        <v>4813</v>
      </c>
      <c r="D17" t="s">
        <v>445</v>
      </c>
      <c r="E17" t="s">
        <v>445</v>
      </c>
      <c r="F17" t="s">
        <v>446</v>
      </c>
      <c r="G17" s="3" t="s">
        <v>447</v>
      </c>
      <c r="H17" s="10" t="s">
        <v>448</v>
      </c>
      <c r="I17" s="23">
        <v>0.3</v>
      </c>
      <c r="J17" s="13" t="s">
        <v>449</v>
      </c>
      <c r="K17" s="23">
        <v>0.3</v>
      </c>
      <c r="L17" s="13" t="s">
        <v>449</v>
      </c>
      <c r="M17" s="97">
        <v>0.2</v>
      </c>
      <c r="N17" t="s">
        <v>449</v>
      </c>
      <c r="O17" s="13">
        <v>4813</v>
      </c>
      <c r="P17" s="13">
        <v>4813</v>
      </c>
      <c r="Q17" s="13">
        <v>4813</v>
      </c>
      <c r="R17" s="13" t="s">
        <v>161</v>
      </c>
      <c r="S17" s="13" t="s">
        <v>161</v>
      </c>
      <c r="T17" s="13" t="s">
        <v>161</v>
      </c>
      <c r="U17" s="24">
        <v>1</v>
      </c>
      <c r="V17" s="24">
        <v>1</v>
      </c>
      <c r="W17" s="24">
        <v>1</v>
      </c>
      <c r="X17" s="24" t="s">
        <v>311</v>
      </c>
      <c r="Y17" s="24" t="s">
        <v>311</v>
      </c>
      <c r="Z17" s="24" t="s">
        <v>450</v>
      </c>
      <c r="AA17" s="11" t="s">
        <v>231</v>
      </c>
      <c r="AB17" s="11" t="s">
        <v>250</v>
      </c>
      <c r="AC17" s="102" t="s">
        <v>231</v>
      </c>
      <c r="AD17" s="13">
        <v>12</v>
      </c>
    </row>
    <row r="18" spans="1:30">
      <c r="A18" s="13">
        <v>3903</v>
      </c>
      <c r="B18" s="13">
        <v>3903</v>
      </c>
      <c r="C18" s="13">
        <v>3903</v>
      </c>
      <c r="D18" t="s">
        <v>451</v>
      </c>
      <c r="E18" t="s">
        <v>451</v>
      </c>
      <c r="F18" t="s">
        <v>452</v>
      </c>
      <c r="G18" s="3" t="s">
        <v>453</v>
      </c>
      <c r="H18" s="10" t="s">
        <v>454</v>
      </c>
      <c r="I18" s="23">
        <v>0.5</v>
      </c>
      <c r="J18" s="13" t="s">
        <v>455</v>
      </c>
      <c r="K18" s="23">
        <v>0.5</v>
      </c>
      <c r="L18" s="13" t="s">
        <v>455</v>
      </c>
      <c r="M18" s="97" t="s">
        <v>456</v>
      </c>
      <c r="N18" t="s">
        <v>455</v>
      </c>
      <c r="O18" s="13">
        <v>3903</v>
      </c>
      <c r="P18" s="13">
        <v>3903</v>
      </c>
      <c r="Q18" s="13">
        <v>3903</v>
      </c>
      <c r="R18" s="13" t="s">
        <v>311</v>
      </c>
      <c r="S18" s="13" t="s">
        <v>311</v>
      </c>
      <c r="T18" s="13" t="s">
        <v>311</v>
      </c>
      <c r="U18" s="24">
        <v>1</v>
      </c>
      <c r="V18" s="24">
        <v>1</v>
      </c>
      <c r="W18" s="24">
        <v>1</v>
      </c>
      <c r="X18" s="24" t="s">
        <v>311</v>
      </c>
      <c r="Y18" s="24" t="s">
        <v>311</v>
      </c>
      <c r="Z18" s="24" t="s">
        <v>457</v>
      </c>
      <c r="AC18" s="102" t="s">
        <v>231</v>
      </c>
      <c r="AD18" s="13">
        <v>12</v>
      </c>
    </row>
    <row r="19" spans="1:30">
      <c r="A19" s="13">
        <v>3904</v>
      </c>
      <c r="B19" s="13">
        <v>3904</v>
      </c>
      <c r="C19" s="13">
        <v>3904</v>
      </c>
      <c r="D19" t="s">
        <v>458</v>
      </c>
      <c r="E19" t="s">
        <v>458</v>
      </c>
      <c r="F19" t="s">
        <v>452</v>
      </c>
      <c r="G19" s="3" t="s">
        <v>459</v>
      </c>
      <c r="H19" s="10" t="s">
        <v>460</v>
      </c>
      <c r="I19" s="23">
        <v>0.5</v>
      </c>
      <c r="J19" s="13" t="s">
        <v>455</v>
      </c>
      <c r="K19" s="23">
        <v>0.5</v>
      </c>
      <c r="L19" s="13" t="s">
        <v>455</v>
      </c>
      <c r="M19" s="97" t="s">
        <v>461</v>
      </c>
      <c r="N19" t="s">
        <v>455</v>
      </c>
      <c r="O19" s="13">
        <v>3904</v>
      </c>
      <c r="P19" s="13">
        <v>3904</v>
      </c>
      <c r="Q19" s="13">
        <v>3904</v>
      </c>
      <c r="R19" s="13" t="s">
        <v>311</v>
      </c>
      <c r="S19" s="13" t="s">
        <v>311</v>
      </c>
      <c r="T19" s="13" t="s">
        <v>311</v>
      </c>
      <c r="U19" s="24">
        <v>1</v>
      </c>
      <c r="V19" s="24">
        <v>1</v>
      </c>
      <c r="W19" s="24">
        <v>1</v>
      </c>
      <c r="X19" s="24" t="s">
        <v>311</v>
      </c>
      <c r="Y19" s="24" t="s">
        <v>311</v>
      </c>
      <c r="Z19" s="24" t="s">
        <v>457</v>
      </c>
      <c r="AC19" s="102" t="s">
        <v>231</v>
      </c>
      <c r="AD19" s="13">
        <v>12</v>
      </c>
    </row>
    <row r="20" spans="1:30">
      <c r="A20" s="13">
        <v>3091</v>
      </c>
      <c r="B20" s="13">
        <v>3091</v>
      </c>
      <c r="C20" s="13">
        <v>3091</v>
      </c>
      <c r="D20" t="s">
        <v>462</v>
      </c>
      <c r="E20" t="s">
        <v>462</v>
      </c>
      <c r="F20" t="s">
        <v>452</v>
      </c>
      <c r="G20" s="3" t="s">
        <v>463</v>
      </c>
      <c r="H20" s="10" t="s">
        <v>464</v>
      </c>
      <c r="I20" s="23">
        <v>65</v>
      </c>
      <c r="J20" s="13" t="s">
        <v>400</v>
      </c>
      <c r="K20" s="23">
        <v>65</v>
      </c>
      <c r="L20" s="13" t="s">
        <v>400</v>
      </c>
      <c r="M20" s="97" t="s">
        <v>461</v>
      </c>
      <c r="N20" t="s">
        <v>400</v>
      </c>
      <c r="O20" s="13">
        <v>3091</v>
      </c>
      <c r="P20" s="13">
        <v>3091</v>
      </c>
      <c r="Q20" s="13">
        <v>3091</v>
      </c>
      <c r="R20" s="13" t="s">
        <v>311</v>
      </c>
      <c r="S20" s="13" t="s">
        <v>311</v>
      </c>
      <c r="T20" s="13" t="s">
        <v>311</v>
      </c>
      <c r="U20" s="24">
        <v>1</v>
      </c>
      <c r="V20" s="24">
        <v>1</v>
      </c>
      <c r="W20" s="24">
        <v>1</v>
      </c>
      <c r="X20" s="24" t="s">
        <v>311</v>
      </c>
      <c r="Y20" s="24" t="s">
        <v>311</v>
      </c>
      <c r="Z20" s="24" t="s">
        <v>311</v>
      </c>
      <c r="AC20" s="102" t="s">
        <v>231</v>
      </c>
      <c r="AD20" s="13">
        <v>13</v>
      </c>
    </row>
    <row r="21" spans="1:30">
      <c r="A21" s="13">
        <v>3092</v>
      </c>
      <c r="B21" s="13">
        <v>3092</v>
      </c>
      <c r="C21" s="13">
        <v>3092</v>
      </c>
      <c r="D21" t="s">
        <v>465</v>
      </c>
      <c r="E21" t="s">
        <v>465</v>
      </c>
      <c r="F21" t="s">
        <v>452</v>
      </c>
      <c r="G21" s="3" t="s">
        <v>466</v>
      </c>
      <c r="H21" s="10" t="s">
        <v>467</v>
      </c>
      <c r="I21" s="23">
        <v>75</v>
      </c>
      <c r="J21" s="13" t="s">
        <v>400</v>
      </c>
      <c r="K21" s="23">
        <v>75</v>
      </c>
      <c r="L21" s="13" t="s">
        <v>400</v>
      </c>
      <c r="M21" s="97" t="s">
        <v>461</v>
      </c>
      <c r="N21" t="s">
        <v>400</v>
      </c>
      <c r="O21" s="13">
        <v>3092</v>
      </c>
      <c r="P21" s="13">
        <v>3092</v>
      </c>
      <c r="Q21" s="13">
        <v>3092</v>
      </c>
      <c r="R21" s="13" t="s">
        <v>311</v>
      </c>
      <c r="S21" s="13" t="s">
        <v>311</v>
      </c>
      <c r="T21" s="13" t="s">
        <v>311</v>
      </c>
      <c r="U21" s="24">
        <v>1</v>
      </c>
      <c r="V21" s="24">
        <v>1</v>
      </c>
      <c r="W21" s="24">
        <v>1</v>
      </c>
      <c r="X21" s="24" t="s">
        <v>311</v>
      </c>
      <c r="Y21" s="24" t="s">
        <v>311</v>
      </c>
      <c r="Z21" s="24" t="s">
        <v>311</v>
      </c>
      <c r="AA21" s="96"/>
      <c r="AC21" s="102" t="s">
        <v>231</v>
      </c>
      <c r="AD21" s="13">
        <v>13</v>
      </c>
    </row>
    <row r="22" spans="1:30">
      <c r="A22" s="13">
        <v>3093</v>
      </c>
      <c r="B22" s="13">
        <v>3093</v>
      </c>
      <c r="C22" s="13">
        <v>3093</v>
      </c>
      <c r="D22" t="s">
        <v>468</v>
      </c>
      <c r="E22" t="s">
        <v>468</v>
      </c>
      <c r="F22" t="s">
        <v>452</v>
      </c>
      <c r="G22" s="3" t="s">
        <v>469</v>
      </c>
      <c r="H22" s="10" t="s">
        <v>470</v>
      </c>
      <c r="I22" s="23">
        <v>100</v>
      </c>
      <c r="J22" s="13" t="s">
        <v>400</v>
      </c>
      <c r="K22" s="23">
        <v>100</v>
      </c>
      <c r="L22" s="13" t="s">
        <v>400</v>
      </c>
      <c r="M22" t="s">
        <v>461</v>
      </c>
      <c r="N22" t="s">
        <v>400</v>
      </c>
      <c r="O22" s="13">
        <v>3093</v>
      </c>
      <c r="P22" s="13">
        <v>3093</v>
      </c>
      <c r="Q22" s="13">
        <v>3093</v>
      </c>
      <c r="R22" s="13" t="s">
        <v>311</v>
      </c>
      <c r="S22" s="13" t="s">
        <v>311</v>
      </c>
      <c r="T22" s="13" t="s">
        <v>311</v>
      </c>
      <c r="U22" s="24">
        <v>1</v>
      </c>
      <c r="V22" s="24">
        <v>1</v>
      </c>
      <c r="W22" s="24">
        <v>1</v>
      </c>
      <c r="X22" s="24" t="s">
        <v>311</v>
      </c>
      <c r="Y22" s="24" t="s">
        <v>311</v>
      </c>
      <c r="Z22" s="24" t="s">
        <v>311</v>
      </c>
      <c r="AC22" s="102" t="s">
        <v>231</v>
      </c>
      <c r="AD22" s="13">
        <v>13</v>
      </c>
    </row>
    <row r="23" spans="1:30">
      <c r="A23" s="13">
        <v>3094</v>
      </c>
      <c r="B23" s="13">
        <v>3094</v>
      </c>
      <c r="C23" s="13">
        <v>3094</v>
      </c>
      <c r="D23" t="s">
        <v>471</v>
      </c>
      <c r="E23" t="s">
        <v>471</v>
      </c>
      <c r="F23" t="s">
        <v>452</v>
      </c>
      <c r="G23" s="3" t="s">
        <v>472</v>
      </c>
      <c r="H23" s="10" t="s">
        <v>473</v>
      </c>
      <c r="I23" s="23">
        <v>65</v>
      </c>
      <c r="J23" s="13" t="s">
        <v>400</v>
      </c>
      <c r="K23" s="23">
        <v>65</v>
      </c>
      <c r="L23" s="13" t="s">
        <v>400</v>
      </c>
      <c r="M23" t="s">
        <v>461</v>
      </c>
      <c r="N23" t="s">
        <v>400</v>
      </c>
      <c r="O23" s="13">
        <v>3094</v>
      </c>
      <c r="P23" s="13">
        <v>3094</v>
      </c>
      <c r="Q23" s="13">
        <v>3094</v>
      </c>
      <c r="R23" s="13" t="s">
        <v>311</v>
      </c>
      <c r="S23" s="13" t="s">
        <v>311</v>
      </c>
      <c r="T23" s="13" t="s">
        <v>311</v>
      </c>
      <c r="U23" s="24">
        <v>1</v>
      </c>
      <c r="V23" s="24">
        <v>1</v>
      </c>
      <c r="W23" s="24">
        <v>1</v>
      </c>
      <c r="X23" s="24" t="s">
        <v>311</v>
      </c>
      <c r="Y23" s="24" t="s">
        <v>311</v>
      </c>
      <c r="Z23" s="24" t="s">
        <v>311</v>
      </c>
      <c r="AC23" s="102" t="s">
        <v>231</v>
      </c>
      <c r="AD23" s="13">
        <v>13</v>
      </c>
    </row>
    <row r="24" spans="1:30">
      <c r="A24" s="13">
        <v>3095</v>
      </c>
      <c r="B24" s="13">
        <v>3095</v>
      </c>
      <c r="C24" s="13">
        <v>3095</v>
      </c>
      <c r="D24" t="s">
        <v>474</v>
      </c>
      <c r="E24" t="s">
        <v>474</v>
      </c>
      <c r="F24" t="s">
        <v>452</v>
      </c>
      <c r="G24" s="3" t="s">
        <v>475</v>
      </c>
      <c r="H24" s="10" t="s">
        <v>476</v>
      </c>
      <c r="I24" s="23">
        <v>175</v>
      </c>
      <c r="J24" s="13" t="s">
        <v>400</v>
      </c>
      <c r="K24" s="23">
        <v>175</v>
      </c>
      <c r="L24" s="13" t="s">
        <v>400</v>
      </c>
      <c r="M24" t="s">
        <v>461</v>
      </c>
      <c r="N24" t="s">
        <v>400</v>
      </c>
      <c r="O24" s="13">
        <v>3095</v>
      </c>
      <c r="P24" s="13">
        <v>3095</v>
      </c>
      <c r="Q24" s="13">
        <v>3095</v>
      </c>
      <c r="R24" s="13" t="s">
        <v>311</v>
      </c>
      <c r="S24" s="13" t="s">
        <v>311</v>
      </c>
      <c r="T24" s="13" t="s">
        <v>311</v>
      </c>
      <c r="U24" s="24">
        <v>1</v>
      </c>
      <c r="V24" s="24">
        <v>1</v>
      </c>
      <c r="W24" s="24">
        <v>1</v>
      </c>
      <c r="X24" s="24" t="s">
        <v>311</v>
      </c>
      <c r="Y24" s="24" t="s">
        <v>311</v>
      </c>
      <c r="Z24" s="24" t="s">
        <v>311</v>
      </c>
      <c r="AC24" s="102" t="s">
        <v>231</v>
      </c>
      <c r="AD24" s="13">
        <v>13</v>
      </c>
    </row>
    <row r="25" spans="1:30">
      <c r="A25" s="13">
        <v>3096</v>
      </c>
      <c r="B25" s="13">
        <v>3096</v>
      </c>
      <c r="C25" s="13">
        <v>3096</v>
      </c>
      <c r="D25" t="s">
        <v>477</v>
      </c>
      <c r="E25" t="s">
        <v>477</v>
      </c>
      <c r="F25" t="s">
        <v>452</v>
      </c>
      <c r="G25" s="3" t="s">
        <v>478</v>
      </c>
      <c r="H25" s="10" t="s">
        <v>479</v>
      </c>
      <c r="I25" s="23">
        <v>125</v>
      </c>
      <c r="J25" s="13" t="s">
        <v>400</v>
      </c>
      <c r="K25" s="23">
        <v>125</v>
      </c>
      <c r="L25" s="13" t="s">
        <v>400</v>
      </c>
      <c r="M25" t="s">
        <v>461</v>
      </c>
      <c r="N25" t="s">
        <v>400</v>
      </c>
      <c r="O25" s="13">
        <v>3096</v>
      </c>
      <c r="P25" s="13">
        <v>3096</v>
      </c>
      <c r="Q25" s="13">
        <v>3096</v>
      </c>
      <c r="R25" s="13" t="s">
        <v>311</v>
      </c>
      <c r="S25" s="13" t="s">
        <v>311</v>
      </c>
      <c r="T25" s="13" t="s">
        <v>311</v>
      </c>
      <c r="U25" s="24">
        <v>1</v>
      </c>
      <c r="V25" s="24">
        <v>1</v>
      </c>
      <c r="W25" s="24">
        <v>1</v>
      </c>
      <c r="X25" s="24" t="s">
        <v>311</v>
      </c>
      <c r="Y25" s="24" t="s">
        <v>311</v>
      </c>
      <c r="Z25" s="24" t="s">
        <v>311</v>
      </c>
      <c r="AC25" s="102" t="s">
        <v>231</v>
      </c>
      <c r="AD25" s="13">
        <v>13</v>
      </c>
    </row>
    <row r="26" spans="1:30">
      <c r="A26" s="13">
        <v>5460</v>
      </c>
      <c r="B26" s="13">
        <v>5460</v>
      </c>
      <c r="C26" s="13">
        <v>5460</v>
      </c>
      <c r="D26" t="s">
        <v>480</v>
      </c>
      <c r="E26" t="s">
        <v>480</v>
      </c>
      <c r="F26" t="s">
        <v>481</v>
      </c>
      <c r="G26" s="3" t="s">
        <v>482</v>
      </c>
      <c r="H26" s="10" t="s">
        <v>483</v>
      </c>
      <c r="I26" s="23">
        <v>20</v>
      </c>
      <c r="J26" s="13" t="s">
        <v>400</v>
      </c>
      <c r="K26" s="23">
        <v>20</v>
      </c>
      <c r="L26" s="13" t="s">
        <v>400</v>
      </c>
      <c r="M26">
        <v>13</v>
      </c>
      <c r="N26" t="s">
        <v>400</v>
      </c>
      <c r="O26" s="13">
        <v>5460</v>
      </c>
      <c r="P26" s="13">
        <v>5460</v>
      </c>
      <c r="Q26" s="13">
        <v>5460</v>
      </c>
      <c r="R26" s="13" t="s">
        <v>161</v>
      </c>
      <c r="S26" s="13" t="s">
        <v>161</v>
      </c>
      <c r="T26" s="13" t="s">
        <v>161</v>
      </c>
      <c r="U26" s="24">
        <v>1</v>
      </c>
      <c r="V26" s="24">
        <v>1</v>
      </c>
      <c r="W26" s="24">
        <v>1</v>
      </c>
      <c r="X26" s="24" t="s">
        <v>311</v>
      </c>
      <c r="Y26" s="24" t="s">
        <v>311</v>
      </c>
      <c r="Z26" s="24" t="s">
        <v>311</v>
      </c>
      <c r="AC26" s="102" t="s">
        <v>231</v>
      </c>
      <c r="AD26" s="13">
        <v>13</v>
      </c>
    </row>
    <row r="27" spans="1:30">
      <c r="A27" s="13">
        <v>5461</v>
      </c>
      <c r="B27" s="13">
        <v>5461</v>
      </c>
      <c r="C27" s="13">
        <v>5461</v>
      </c>
      <c r="D27" t="s">
        <v>484</v>
      </c>
      <c r="E27" t="s">
        <v>484</v>
      </c>
      <c r="F27" t="s">
        <v>452</v>
      </c>
      <c r="G27" s="3" t="s">
        <v>485</v>
      </c>
      <c r="H27" s="10" t="s">
        <v>486</v>
      </c>
      <c r="I27" s="23">
        <v>50</v>
      </c>
      <c r="J27" s="13" t="s">
        <v>400</v>
      </c>
      <c r="K27" s="23">
        <v>50</v>
      </c>
      <c r="L27" s="13" t="s">
        <v>400</v>
      </c>
      <c r="M27" t="s">
        <v>461</v>
      </c>
      <c r="N27" t="s">
        <v>400</v>
      </c>
      <c r="O27" s="13">
        <v>5461</v>
      </c>
      <c r="P27" s="13">
        <v>5461</v>
      </c>
      <c r="Q27" s="13">
        <v>5461</v>
      </c>
      <c r="R27" s="13" t="s">
        <v>311</v>
      </c>
      <c r="S27" s="13" t="s">
        <v>311</v>
      </c>
      <c r="T27" s="13" t="s">
        <v>311</v>
      </c>
      <c r="U27" s="24">
        <v>1</v>
      </c>
      <c r="V27" s="24">
        <v>1</v>
      </c>
      <c r="W27" s="24">
        <v>1</v>
      </c>
      <c r="X27" s="24" t="s">
        <v>311</v>
      </c>
      <c r="Y27" s="24" t="s">
        <v>311</v>
      </c>
      <c r="Z27" s="24" t="s">
        <v>311</v>
      </c>
      <c r="AC27" s="102" t="s">
        <v>231</v>
      </c>
      <c r="AD27" s="13">
        <v>13</v>
      </c>
    </row>
    <row r="28" spans="1:30">
      <c r="A28" s="13">
        <v>3393</v>
      </c>
      <c r="B28" s="13">
        <v>3393</v>
      </c>
      <c r="C28" s="13">
        <v>3393</v>
      </c>
      <c r="D28" t="s">
        <v>487</v>
      </c>
      <c r="E28" t="s">
        <v>487</v>
      </c>
      <c r="F28" t="s">
        <v>488</v>
      </c>
      <c r="G28" s="3" t="s">
        <v>489</v>
      </c>
      <c r="H28" s="10" t="s">
        <v>490</v>
      </c>
      <c r="I28" s="23">
        <v>50</v>
      </c>
      <c r="J28" s="13" t="s">
        <v>400</v>
      </c>
      <c r="K28" s="23">
        <v>50</v>
      </c>
      <c r="L28" s="13" t="s">
        <v>400</v>
      </c>
      <c r="M28">
        <v>30</v>
      </c>
      <c r="N28" t="s">
        <v>400</v>
      </c>
      <c r="O28" s="13">
        <v>3393</v>
      </c>
      <c r="P28" s="13">
        <v>3393</v>
      </c>
      <c r="Q28" s="13">
        <v>3393</v>
      </c>
      <c r="R28" s="13" t="s">
        <v>161</v>
      </c>
      <c r="S28" s="13" t="s">
        <v>161</v>
      </c>
      <c r="T28" s="13" t="s">
        <v>161</v>
      </c>
      <c r="U28" s="24">
        <v>1</v>
      </c>
      <c r="V28" s="24">
        <v>1</v>
      </c>
      <c r="W28" s="24">
        <v>1</v>
      </c>
      <c r="X28" s="24" t="s">
        <v>311</v>
      </c>
      <c r="Y28" s="24" t="s">
        <v>311</v>
      </c>
      <c r="Z28" s="24" t="s">
        <v>311</v>
      </c>
      <c r="AC28" s="102" t="s">
        <v>231</v>
      </c>
      <c r="AD28" s="13">
        <v>13</v>
      </c>
    </row>
    <row r="29" spans="1:30">
      <c r="A29" s="13">
        <v>4347</v>
      </c>
      <c r="B29" s="13">
        <v>4347</v>
      </c>
      <c r="C29" s="13">
        <v>4347</v>
      </c>
      <c r="D29" s="74" t="s">
        <v>491</v>
      </c>
      <c r="E29" t="s">
        <v>491</v>
      </c>
      <c r="F29" t="s">
        <v>492</v>
      </c>
      <c r="G29" s="3" t="s">
        <v>493</v>
      </c>
      <c r="H29" s="10" t="s">
        <v>494</v>
      </c>
      <c r="I29" s="23">
        <v>75</v>
      </c>
      <c r="J29" s="13" t="s">
        <v>400</v>
      </c>
      <c r="K29" s="23">
        <v>75</v>
      </c>
      <c r="L29" s="13" t="s">
        <v>400</v>
      </c>
      <c r="M29">
        <v>50</v>
      </c>
      <c r="N29" t="s">
        <v>400</v>
      </c>
      <c r="O29" s="13">
        <v>4347</v>
      </c>
      <c r="P29" s="13">
        <v>4347</v>
      </c>
      <c r="Q29" s="13">
        <v>4347</v>
      </c>
      <c r="R29" s="13" t="s">
        <v>161</v>
      </c>
      <c r="S29" s="13" t="s">
        <v>161</v>
      </c>
      <c r="T29" s="13" t="s">
        <v>161</v>
      </c>
      <c r="U29" s="24">
        <v>1</v>
      </c>
      <c r="V29" s="24">
        <v>1</v>
      </c>
      <c r="W29" s="24">
        <v>1</v>
      </c>
      <c r="X29" s="24" t="s">
        <v>311</v>
      </c>
      <c r="Y29" s="24" t="s">
        <v>311</v>
      </c>
      <c r="Z29" s="24" t="s">
        <v>311</v>
      </c>
      <c r="AA29" s="96"/>
      <c r="AC29" s="102" t="s">
        <v>231</v>
      </c>
      <c r="AD29" s="13">
        <v>13</v>
      </c>
    </row>
    <row r="30" spans="1:30">
      <c r="A30" s="13">
        <v>4795</v>
      </c>
      <c r="B30" s="13">
        <v>4795</v>
      </c>
      <c r="C30" s="13">
        <v>4795</v>
      </c>
      <c r="D30" s="74" t="s">
        <v>495</v>
      </c>
      <c r="E30" t="s">
        <v>495</v>
      </c>
      <c r="F30" t="s">
        <v>496</v>
      </c>
      <c r="G30" s="3" t="s">
        <v>497</v>
      </c>
      <c r="H30" s="10" t="s">
        <v>498</v>
      </c>
      <c r="I30" s="23">
        <v>120</v>
      </c>
      <c r="J30" s="13" t="s">
        <v>400</v>
      </c>
      <c r="K30" s="23">
        <v>120</v>
      </c>
      <c r="L30" s="13" t="s">
        <v>400</v>
      </c>
      <c r="M30" s="97">
        <v>65</v>
      </c>
      <c r="N30" t="s">
        <v>400</v>
      </c>
      <c r="O30" s="13">
        <v>4795</v>
      </c>
      <c r="P30" s="13">
        <v>4795</v>
      </c>
      <c r="Q30" s="13">
        <v>4795</v>
      </c>
      <c r="R30" s="13" t="s">
        <v>161</v>
      </c>
      <c r="S30" s="13" t="s">
        <v>161</v>
      </c>
      <c r="T30" s="13" t="s">
        <v>161</v>
      </c>
      <c r="U30" s="24">
        <v>1</v>
      </c>
      <c r="V30" s="24">
        <v>1</v>
      </c>
      <c r="W30" s="24">
        <v>1</v>
      </c>
      <c r="X30" s="24" t="s">
        <v>311</v>
      </c>
      <c r="Y30" s="24" t="s">
        <v>311</v>
      </c>
      <c r="Z30" s="24" t="s">
        <v>311</v>
      </c>
      <c r="AA30" s="96"/>
      <c r="AC30" s="102" t="s">
        <v>231</v>
      </c>
      <c r="AD30" s="13">
        <v>13</v>
      </c>
    </row>
    <row r="31" spans="1:30">
      <c r="A31" s="13">
        <v>4796</v>
      </c>
      <c r="B31">
        <v>4796</v>
      </c>
      <c r="C31">
        <v>4796</v>
      </c>
      <c r="D31" t="s">
        <v>499</v>
      </c>
      <c r="E31" t="s">
        <v>499</v>
      </c>
      <c r="F31" t="s">
        <v>500</v>
      </c>
      <c r="G31" s="3" t="s">
        <v>501</v>
      </c>
      <c r="H31" s="10" t="s">
        <v>502</v>
      </c>
      <c r="I31" s="23">
        <v>170</v>
      </c>
      <c r="J31" s="13" t="s">
        <v>400</v>
      </c>
      <c r="K31" s="23">
        <v>170</v>
      </c>
      <c r="L31" s="13" t="s">
        <v>400</v>
      </c>
      <c r="M31">
        <v>90</v>
      </c>
      <c r="N31" t="s">
        <v>400</v>
      </c>
      <c r="O31">
        <v>4796</v>
      </c>
      <c r="P31" s="13">
        <v>4796</v>
      </c>
      <c r="Q31">
        <v>4796</v>
      </c>
      <c r="R31" s="13" t="s">
        <v>161</v>
      </c>
      <c r="S31" s="13" t="s">
        <v>161</v>
      </c>
      <c r="T31" s="13" t="s">
        <v>161</v>
      </c>
      <c r="U31" s="24">
        <v>1</v>
      </c>
      <c r="V31" s="24">
        <v>1</v>
      </c>
      <c r="W31" s="24">
        <v>1</v>
      </c>
      <c r="X31" s="24" t="s">
        <v>311</v>
      </c>
      <c r="Y31" s="24" t="s">
        <v>311</v>
      </c>
      <c r="Z31" s="24" t="s">
        <v>311</v>
      </c>
      <c r="AA31" s="96"/>
      <c r="AC31" s="102" t="s">
        <v>231</v>
      </c>
      <c r="AD31" s="13">
        <v>13</v>
      </c>
    </row>
    <row r="32" spans="1:30">
      <c r="A32" s="13">
        <v>4280</v>
      </c>
      <c r="B32" s="13">
        <v>4280</v>
      </c>
      <c r="C32" s="13">
        <v>4280</v>
      </c>
      <c r="D32" t="s">
        <v>503</v>
      </c>
      <c r="E32" t="s">
        <v>503</v>
      </c>
      <c r="F32" t="s">
        <v>504</v>
      </c>
      <c r="G32" s="3" t="s">
        <v>505</v>
      </c>
      <c r="H32" s="10" t="s">
        <v>506</v>
      </c>
      <c r="I32" s="23">
        <v>30</v>
      </c>
      <c r="J32" s="13" t="s">
        <v>400</v>
      </c>
      <c r="K32" s="23">
        <v>30</v>
      </c>
      <c r="L32" s="13" t="s">
        <v>400</v>
      </c>
      <c r="M32" s="97">
        <v>20</v>
      </c>
      <c r="N32" t="s">
        <v>400</v>
      </c>
      <c r="O32" s="13">
        <v>4280</v>
      </c>
      <c r="P32" s="13">
        <v>4280</v>
      </c>
      <c r="Q32" s="13">
        <v>4280</v>
      </c>
      <c r="R32" s="13" t="s">
        <v>161</v>
      </c>
      <c r="S32" s="13" t="s">
        <v>161</v>
      </c>
      <c r="T32" s="13" t="s">
        <v>161</v>
      </c>
      <c r="U32" s="24">
        <v>1</v>
      </c>
      <c r="V32" s="24">
        <v>1</v>
      </c>
      <c r="W32" s="24">
        <v>1</v>
      </c>
      <c r="X32" s="24" t="s">
        <v>311</v>
      </c>
      <c r="Y32" s="24" t="s">
        <v>311</v>
      </c>
      <c r="Z32" s="24" t="s">
        <v>311</v>
      </c>
      <c r="AA32" s="96"/>
      <c r="AC32" s="102" t="s">
        <v>231</v>
      </c>
      <c r="AD32" s="13">
        <v>14</v>
      </c>
    </row>
    <row r="33" spans="1:31">
      <c r="A33" s="13">
        <v>4281</v>
      </c>
      <c r="B33" s="13">
        <v>4281</v>
      </c>
      <c r="C33" s="13">
        <v>4281</v>
      </c>
      <c r="D33" t="s">
        <v>507</v>
      </c>
      <c r="E33" t="s">
        <v>507</v>
      </c>
      <c r="F33" t="s">
        <v>508</v>
      </c>
      <c r="G33" s="3" t="s">
        <v>509</v>
      </c>
      <c r="H33" s="10" t="s">
        <v>510</v>
      </c>
      <c r="I33" s="23">
        <v>55</v>
      </c>
      <c r="J33" s="13" t="s">
        <v>400</v>
      </c>
      <c r="K33" s="23">
        <v>55</v>
      </c>
      <c r="L33" s="13" t="s">
        <v>400</v>
      </c>
      <c r="M33" s="97">
        <v>35</v>
      </c>
      <c r="N33" t="s">
        <v>400</v>
      </c>
      <c r="O33" s="13">
        <v>4281</v>
      </c>
      <c r="P33" s="13">
        <v>4281</v>
      </c>
      <c r="Q33" s="13">
        <v>4281</v>
      </c>
      <c r="R33" s="13" t="s">
        <v>161</v>
      </c>
      <c r="S33" s="13" t="s">
        <v>161</v>
      </c>
      <c r="T33" s="13" t="s">
        <v>161</v>
      </c>
      <c r="U33" s="24">
        <v>1</v>
      </c>
      <c r="V33" s="24">
        <v>1</v>
      </c>
      <c r="W33" s="24">
        <v>1</v>
      </c>
      <c r="X33" s="24" t="s">
        <v>311</v>
      </c>
      <c r="Y33" s="24" t="s">
        <v>311</v>
      </c>
      <c r="Z33" s="24" t="s">
        <v>311</v>
      </c>
      <c r="AA33" s="96"/>
      <c r="AC33" s="102" t="s">
        <v>231</v>
      </c>
      <c r="AD33" s="13">
        <v>14</v>
      </c>
    </row>
    <row r="34" spans="1:31">
      <c r="A34" s="13">
        <v>4282</v>
      </c>
      <c r="B34" s="13">
        <v>4282</v>
      </c>
      <c r="C34" s="13">
        <v>4282</v>
      </c>
      <c r="D34" t="s">
        <v>511</v>
      </c>
      <c r="E34" t="s">
        <v>511</v>
      </c>
      <c r="F34" t="s">
        <v>512</v>
      </c>
      <c r="G34" s="3" t="s">
        <v>513</v>
      </c>
      <c r="H34" s="10" t="s">
        <v>514</v>
      </c>
      <c r="I34" s="23">
        <v>100</v>
      </c>
      <c r="J34" s="13" t="s">
        <v>400</v>
      </c>
      <c r="K34" s="23">
        <v>100</v>
      </c>
      <c r="L34" s="13" t="s">
        <v>400</v>
      </c>
      <c r="M34" s="97">
        <v>90</v>
      </c>
      <c r="N34" t="s">
        <v>400</v>
      </c>
      <c r="O34" s="13">
        <v>4282</v>
      </c>
      <c r="P34" s="13">
        <v>4282</v>
      </c>
      <c r="Q34" s="13">
        <v>4282</v>
      </c>
      <c r="R34" s="13" t="s">
        <v>161</v>
      </c>
      <c r="S34" s="13" t="s">
        <v>161</v>
      </c>
      <c r="T34" s="13" t="s">
        <v>161</v>
      </c>
      <c r="U34" s="24">
        <v>1</v>
      </c>
      <c r="V34" s="24">
        <v>1</v>
      </c>
      <c r="W34" s="24">
        <v>1</v>
      </c>
      <c r="X34" s="24" t="s">
        <v>311</v>
      </c>
      <c r="Y34" s="24" t="s">
        <v>311</v>
      </c>
      <c r="Z34" s="24" t="s">
        <v>311</v>
      </c>
      <c r="AA34" s="96"/>
      <c r="AC34" s="102" t="s">
        <v>231</v>
      </c>
      <c r="AD34" s="13">
        <v>14</v>
      </c>
      <c r="AE34" s="24"/>
    </row>
    <row r="35" spans="1:31">
      <c r="A35" s="13">
        <v>4283</v>
      </c>
      <c r="B35">
        <v>4283</v>
      </c>
      <c r="C35">
        <v>4283</v>
      </c>
      <c r="D35" t="s">
        <v>515</v>
      </c>
      <c r="E35" t="s">
        <v>515</v>
      </c>
      <c r="F35" t="s">
        <v>516</v>
      </c>
      <c r="G35" s="3" t="s">
        <v>517</v>
      </c>
      <c r="H35" s="10" t="s">
        <v>518</v>
      </c>
      <c r="I35" s="23">
        <v>250</v>
      </c>
      <c r="J35" s="13" t="s">
        <v>400</v>
      </c>
      <c r="K35" s="23">
        <v>250</v>
      </c>
      <c r="L35" s="13" t="s">
        <v>400</v>
      </c>
      <c r="M35" s="97">
        <v>200</v>
      </c>
      <c r="N35" t="s">
        <v>400</v>
      </c>
      <c r="O35">
        <v>4283</v>
      </c>
      <c r="P35" s="13">
        <v>4283</v>
      </c>
      <c r="Q35" s="13">
        <v>4283</v>
      </c>
      <c r="R35" s="13" t="s">
        <v>161</v>
      </c>
      <c r="S35" s="13" t="s">
        <v>161</v>
      </c>
      <c r="T35" s="13" t="s">
        <v>161</v>
      </c>
      <c r="U35" s="24">
        <v>1</v>
      </c>
      <c r="V35" s="24">
        <v>1</v>
      </c>
      <c r="W35" s="24">
        <v>1</v>
      </c>
      <c r="X35" s="24" t="s">
        <v>311</v>
      </c>
      <c r="Y35" s="24" t="s">
        <v>311</v>
      </c>
      <c r="Z35" s="24" t="s">
        <v>311</v>
      </c>
      <c r="AA35" s="96"/>
      <c r="AC35" s="102" t="s">
        <v>231</v>
      </c>
      <c r="AD35" s="13">
        <v>14</v>
      </c>
      <c r="AE35" s="24"/>
    </row>
    <row r="36" spans="1:31">
      <c r="A36" s="13"/>
      <c r="G36" s="3" t="s">
        <v>519</v>
      </c>
      <c r="H36" s="10" t="s">
        <v>519</v>
      </c>
      <c r="I36" s="23"/>
      <c r="K36" s="23"/>
      <c r="L36" s="13"/>
      <c r="M36"/>
      <c r="N36"/>
      <c r="O36"/>
      <c r="U36" s="24"/>
      <c r="V36" s="24"/>
      <c r="W36" s="24"/>
      <c r="X36" s="24"/>
      <c r="Y36" s="24"/>
      <c r="Z36" s="24"/>
      <c r="AA36" s="96"/>
      <c r="AC36" s="102"/>
      <c r="AD36" s="13"/>
    </row>
    <row r="37" spans="1:31">
      <c r="A37" s="13">
        <v>10042</v>
      </c>
      <c r="B37" s="13">
        <v>10042</v>
      </c>
      <c r="C37" s="13">
        <v>10042</v>
      </c>
      <c r="D37" t="s">
        <v>520</v>
      </c>
      <c r="E37" t="s">
        <v>520</v>
      </c>
      <c r="F37" t="s">
        <v>452</v>
      </c>
      <c r="G37" s="3" t="s">
        <v>521</v>
      </c>
      <c r="H37" s="10" t="s">
        <v>522</v>
      </c>
      <c r="I37" s="23">
        <v>30</v>
      </c>
      <c r="J37" s="13" t="s">
        <v>523</v>
      </c>
      <c r="K37" s="23">
        <v>30</v>
      </c>
      <c r="L37" s="13" t="s">
        <v>523</v>
      </c>
      <c r="M37" t="s">
        <v>461</v>
      </c>
      <c r="N37" t="s">
        <v>523</v>
      </c>
      <c r="O37" s="13">
        <v>10042</v>
      </c>
      <c r="P37" s="13">
        <v>10042</v>
      </c>
      <c r="Q37" s="13">
        <v>10042</v>
      </c>
      <c r="R37" s="13" t="s">
        <v>311</v>
      </c>
      <c r="S37" s="13" t="s">
        <v>311</v>
      </c>
      <c r="T37" s="13" t="s">
        <v>311</v>
      </c>
      <c r="U37" s="24">
        <v>0.5</v>
      </c>
      <c r="V37" s="24">
        <v>0.5</v>
      </c>
      <c r="W37" s="24">
        <v>0.5</v>
      </c>
      <c r="X37" s="24" t="s">
        <v>311</v>
      </c>
      <c r="Y37" s="24" t="s">
        <v>311</v>
      </c>
      <c r="Z37" s="24" t="s">
        <v>311</v>
      </c>
      <c r="AC37" s="102" t="s">
        <v>231</v>
      </c>
      <c r="AD37" s="13">
        <v>15</v>
      </c>
      <c r="AE37" s="24"/>
    </row>
    <row r="38" spans="1:31">
      <c r="A38" s="13">
        <v>10043</v>
      </c>
      <c r="B38" s="13">
        <v>10043</v>
      </c>
      <c r="C38" s="13">
        <v>10043</v>
      </c>
      <c r="D38" t="s">
        <v>524</v>
      </c>
      <c r="E38" t="s">
        <v>524</v>
      </c>
      <c r="F38" t="s">
        <v>452</v>
      </c>
      <c r="G38" s="3" t="s">
        <v>525</v>
      </c>
      <c r="H38" s="10" t="s">
        <v>526</v>
      </c>
      <c r="I38" s="23">
        <v>30</v>
      </c>
      <c r="J38" s="13" t="s">
        <v>523</v>
      </c>
      <c r="K38" s="23">
        <v>30</v>
      </c>
      <c r="L38" s="13" t="s">
        <v>523</v>
      </c>
      <c r="M38" t="s">
        <v>461</v>
      </c>
      <c r="N38" t="s">
        <v>523</v>
      </c>
      <c r="O38" s="13">
        <v>10043</v>
      </c>
      <c r="P38" s="13">
        <v>10043</v>
      </c>
      <c r="Q38" s="13">
        <v>10043</v>
      </c>
      <c r="R38" s="13" t="s">
        <v>311</v>
      </c>
      <c r="S38" s="13" t="s">
        <v>311</v>
      </c>
      <c r="T38" s="13" t="s">
        <v>311</v>
      </c>
      <c r="U38" s="24">
        <v>0.5</v>
      </c>
      <c r="V38" s="24">
        <v>0.5</v>
      </c>
      <c r="W38" s="24">
        <v>0.5</v>
      </c>
      <c r="X38" s="24" t="s">
        <v>311</v>
      </c>
      <c r="Y38" s="24" t="s">
        <v>311</v>
      </c>
      <c r="Z38" s="24" t="s">
        <v>311</v>
      </c>
      <c r="AC38" s="102" t="s">
        <v>231</v>
      </c>
      <c r="AD38" s="13">
        <v>15</v>
      </c>
    </row>
    <row r="39" spans="1:31">
      <c r="A39" s="13">
        <v>10039</v>
      </c>
      <c r="B39" s="13">
        <v>10039</v>
      </c>
      <c r="C39" s="13">
        <v>10039</v>
      </c>
      <c r="D39" t="s">
        <v>527</v>
      </c>
      <c r="E39" t="s">
        <v>527</v>
      </c>
      <c r="F39" t="s">
        <v>452</v>
      </c>
      <c r="G39" s="3" t="s">
        <v>528</v>
      </c>
      <c r="H39" s="10" t="s">
        <v>529</v>
      </c>
      <c r="I39" s="23">
        <v>5</v>
      </c>
      <c r="J39" s="13" t="s">
        <v>523</v>
      </c>
      <c r="K39" s="23">
        <v>5</v>
      </c>
      <c r="L39" s="13" t="s">
        <v>523</v>
      </c>
      <c r="M39" t="s">
        <v>461</v>
      </c>
      <c r="N39" t="s">
        <v>523</v>
      </c>
      <c r="O39" s="13">
        <v>10039</v>
      </c>
      <c r="P39" s="13">
        <v>10039</v>
      </c>
      <c r="Q39" s="13">
        <v>10039</v>
      </c>
      <c r="R39" s="13" t="s">
        <v>311</v>
      </c>
      <c r="S39" s="13" t="s">
        <v>311</v>
      </c>
      <c r="T39" s="13" t="s">
        <v>311</v>
      </c>
      <c r="U39" s="24">
        <v>0.5</v>
      </c>
      <c r="V39" s="24">
        <v>0.5</v>
      </c>
      <c r="W39" s="24">
        <v>0.5</v>
      </c>
      <c r="X39" s="24" t="s">
        <v>311</v>
      </c>
      <c r="Y39" s="24" t="s">
        <v>311</v>
      </c>
      <c r="Z39" s="24" t="s">
        <v>311</v>
      </c>
      <c r="AA39" s="96"/>
      <c r="AC39" s="102" t="s">
        <v>231</v>
      </c>
      <c r="AD39" s="13">
        <v>15</v>
      </c>
    </row>
    <row r="40" spans="1:31">
      <c r="A40" s="13">
        <v>10040</v>
      </c>
      <c r="B40" s="13">
        <v>10040</v>
      </c>
      <c r="C40" s="13">
        <v>10040</v>
      </c>
      <c r="D40" t="s">
        <v>530</v>
      </c>
      <c r="E40" t="s">
        <v>530</v>
      </c>
      <c r="F40" t="s">
        <v>452</v>
      </c>
      <c r="G40" s="3" t="s">
        <v>531</v>
      </c>
      <c r="H40" s="10" t="s">
        <v>532</v>
      </c>
      <c r="I40" s="23">
        <v>5</v>
      </c>
      <c r="J40" s="13" t="s">
        <v>523</v>
      </c>
      <c r="K40" s="23">
        <v>5</v>
      </c>
      <c r="L40" s="13" t="s">
        <v>523</v>
      </c>
      <c r="M40" s="97" t="s">
        <v>461</v>
      </c>
      <c r="N40" t="s">
        <v>523</v>
      </c>
      <c r="O40" s="13">
        <v>10040</v>
      </c>
      <c r="P40" s="13">
        <v>10040</v>
      </c>
      <c r="Q40" s="13">
        <v>10040</v>
      </c>
      <c r="R40" s="13" t="s">
        <v>311</v>
      </c>
      <c r="S40" s="13" t="s">
        <v>311</v>
      </c>
      <c r="T40" s="13" t="s">
        <v>311</v>
      </c>
      <c r="U40" s="24">
        <v>0.5</v>
      </c>
      <c r="V40" s="24">
        <v>0.5</v>
      </c>
      <c r="W40" s="24">
        <v>0.5</v>
      </c>
      <c r="X40" s="24" t="s">
        <v>311</v>
      </c>
      <c r="Y40" s="24" t="s">
        <v>311</v>
      </c>
      <c r="Z40" s="24" t="s">
        <v>311</v>
      </c>
      <c r="AA40" s="96"/>
      <c r="AC40" s="102" t="s">
        <v>231</v>
      </c>
      <c r="AD40" s="13">
        <v>15</v>
      </c>
    </row>
    <row r="41" spans="1:31">
      <c r="A41" s="13">
        <v>5451</v>
      </c>
      <c r="B41" s="13">
        <v>5451</v>
      </c>
      <c r="C41" s="13">
        <v>5451</v>
      </c>
      <c r="D41" t="s">
        <v>533</v>
      </c>
      <c r="E41" t="s">
        <v>533</v>
      </c>
      <c r="F41" t="s">
        <v>452</v>
      </c>
      <c r="G41" s="3" t="s">
        <v>534</v>
      </c>
      <c r="H41" s="10" t="s">
        <v>535</v>
      </c>
      <c r="I41" s="23">
        <v>3.25</v>
      </c>
      <c r="J41" s="13" t="s">
        <v>523</v>
      </c>
      <c r="K41" s="23">
        <v>1.5</v>
      </c>
      <c r="L41" s="13" t="s">
        <v>523</v>
      </c>
      <c r="M41" s="97" t="s">
        <v>461</v>
      </c>
      <c r="N41" t="s">
        <v>523</v>
      </c>
      <c r="O41" s="13">
        <v>5451</v>
      </c>
      <c r="P41" s="13">
        <v>5451</v>
      </c>
      <c r="Q41" s="13">
        <v>5451</v>
      </c>
      <c r="R41" s="13" t="s">
        <v>311</v>
      </c>
      <c r="S41" s="13" t="s">
        <v>311</v>
      </c>
      <c r="T41" s="13" t="s">
        <v>311</v>
      </c>
      <c r="U41" s="24">
        <v>0.5</v>
      </c>
      <c r="V41" s="24">
        <v>0.5</v>
      </c>
      <c r="W41" s="24">
        <v>0.5</v>
      </c>
      <c r="X41" s="24" t="s">
        <v>311</v>
      </c>
      <c r="Y41" s="24" t="s">
        <v>311</v>
      </c>
      <c r="Z41" s="24" t="s">
        <v>311</v>
      </c>
      <c r="AA41" s="96"/>
      <c r="AC41" s="102" t="s">
        <v>231</v>
      </c>
      <c r="AD41" s="13">
        <v>15</v>
      </c>
    </row>
    <row r="42" spans="1:31">
      <c r="A42" s="13">
        <v>5452</v>
      </c>
      <c r="B42" s="13">
        <v>5452</v>
      </c>
      <c r="C42" s="13">
        <v>5452</v>
      </c>
      <c r="D42" t="s">
        <v>536</v>
      </c>
      <c r="E42" t="s">
        <v>536</v>
      </c>
      <c r="F42" t="s">
        <v>452</v>
      </c>
      <c r="G42" s="3" t="s">
        <v>537</v>
      </c>
      <c r="H42" s="10" t="s">
        <v>538</v>
      </c>
      <c r="I42" s="23">
        <v>7</v>
      </c>
      <c r="J42" s="13" t="s">
        <v>523</v>
      </c>
      <c r="K42" s="23">
        <v>3</v>
      </c>
      <c r="L42" s="13" t="s">
        <v>523</v>
      </c>
      <c r="M42" s="23" t="s">
        <v>461</v>
      </c>
      <c r="N42" t="s">
        <v>523</v>
      </c>
      <c r="O42" s="13">
        <v>5452</v>
      </c>
      <c r="P42" s="13">
        <v>5452</v>
      </c>
      <c r="Q42" s="13">
        <v>5452</v>
      </c>
      <c r="R42" s="13" t="s">
        <v>311</v>
      </c>
      <c r="S42" s="13" t="s">
        <v>311</v>
      </c>
      <c r="T42" s="13" t="s">
        <v>311</v>
      </c>
      <c r="U42" s="24">
        <v>0.5</v>
      </c>
      <c r="V42" s="24">
        <v>0.5</v>
      </c>
      <c r="W42" s="24">
        <v>0.5</v>
      </c>
      <c r="X42" s="24" t="s">
        <v>311</v>
      </c>
      <c r="Y42" s="24" t="s">
        <v>311</v>
      </c>
      <c r="Z42" s="24" t="s">
        <v>311</v>
      </c>
      <c r="AA42" s="96"/>
      <c r="AC42" s="102" t="s">
        <v>231</v>
      </c>
      <c r="AD42" s="13">
        <v>15</v>
      </c>
    </row>
    <row r="43" spans="1:31">
      <c r="A43" s="13">
        <v>5453</v>
      </c>
      <c r="B43" s="13">
        <v>5453</v>
      </c>
      <c r="C43" s="13">
        <v>5453</v>
      </c>
      <c r="D43" t="s">
        <v>539</v>
      </c>
      <c r="E43" t="s">
        <v>540</v>
      </c>
      <c r="F43" s="74" t="s">
        <v>452</v>
      </c>
      <c r="G43" s="3" t="s">
        <v>541</v>
      </c>
      <c r="H43" s="10" t="s">
        <v>542</v>
      </c>
      <c r="I43" s="23">
        <v>2.75</v>
      </c>
      <c r="J43" s="13" t="s">
        <v>523</v>
      </c>
      <c r="K43" s="23">
        <v>1.25</v>
      </c>
      <c r="L43" s="13" t="s">
        <v>523</v>
      </c>
      <c r="M43" s="23" t="s">
        <v>461</v>
      </c>
      <c r="N43" t="s">
        <v>523</v>
      </c>
      <c r="O43" s="13">
        <v>5453</v>
      </c>
      <c r="P43" s="13">
        <v>5453</v>
      </c>
      <c r="Q43" s="13">
        <v>5453</v>
      </c>
      <c r="R43" s="13" t="s">
        <v>311</v>
      </c>
      <c r="S43" s="13" t="s">
        <v>311</v>
      </c>
      <c r="T43" s="13" t="s">
        <v>311</v>
      </c>
      <c r="U43" s="24">
        <v>0.5</v>
      </c>
      <c r="V43" s="24">
        <v>0.5</v>
      </c>
      <c r="W43" s="24">
        <v>0.5</v>
      </c>
      <c r="X43" s="24" t="s">
        <v>311</v>
      </c>
      <c r="Y43" s="24" t="s">
        <v>311</v>
      </c>
      <c r="Z43" s="24" t="s">
        <v>311</v>
      </c>
      <c r="AA43" s="96"/>
      <c r="AC43" s="102" t="s">
        <v>231</v>
      </c>
      <c r="AD43" s="13">
        <v>15</v>
      </c>
    </row>
    <row r="44" spans="1:31">
      <c r="A44" s="13">
        <v>5454</v>
      </c>
      <c r="B44" s="13">
        <v>5454</v>
      </c>
      <c r="C44" s="13">
        <v>5454</v>
      </c>
      <c r="D44" t="s">
        <v>543</v>
      </c>
      <c r="E44" t="s">
        <v>544</v>
      </c>
      <c r="F44" t="s">
        <v>452</v>
      </c>
      <c r="G44" s="22" t="s">
        <v>545</v>
      </c>
      <c r="H44" s="10" t="s">
        <v>546</v>
      </c>
      <c r="I44" s="23">
        <v>7</v>
      </c>
      <c r="J44" s="13" t="s">
        <v>523</v>
      </c>
      <c r="K44" s="23">
        <v>3</v>
      </c>
      <c r="L44" s="13" t="s">
        <v>523</v>
      </c>
      <c r="M44" s="97" t="s">
        <v>461</v>
      </c>
      <c r="N44" t="s">
        <v>523</v>
      </c>
      <c r="O44" s="13">
        <v>5454</v>
      </c>
      <c r="P44" s="13">
        <v>5454</v>
      </c>
      <c r="Q44" s="13">
        <v>5454</v>
      </c>
      <c r="R44" s="13" t="s">
        <v>311</v>
      </c>
      <c r="S44" s="13" t="s">
        <v>311</v>
      </c>
      <c r="T44" s="13" t="s">
        <v>311</v>
      </c>
      <c r="U44" s="24">
        <v>0.5</v>
      </c>
      <c r="V44" s="24">
        <v>0.5</v>
      </c>
      <c r="W44" s="24">
        <v>0.5</v>
      </c>
      <c r="X44" s="24" t="s">
        <v>311</v>
      </c>
      <c r="Y44" s="24" t="s">
        <v>311</v>
      </c>
      <c r="Z44" s="24" t="s">
        <v>311</v>
      </c>
      <c r="AA44" s="96"/>
      <c r="AC44" s="102" t="s">
        <v>231</v>
      </c>
      <c r="AD44" s="13">
        <v>15</v>
      </c>
    </row>
    <row r="45" spans="1:31">
      <c r="A45" s="13">
        <v>5456</v>
      </c>
      <c r="B45" s="13">
        <v>5456</v>
      </c>
      <c r="C45" s="13">
        <v>5456</v>
      </c>
      <c r="D45" t="s">
        <v>547</v>
      </c>
      <c r="E45" t="s">
        <v>547</v>
      </c>
      <c r="F45" t="s">
        <v>452</v>
      </c>
      <c r="G45" s="3" t="s">
        <v>548</v>
      </c>
      <c r="H45" s="10" t="s">
        <v>549</v>
      </c>
      <c r="I45" s="23">
        <v>3.25</v>
      </c>
      <c r="J45" s="13" t="s">
        <v>523</v>
      </c>
      <c r="K45" s="23">
        <v>3.25</v>
      </c>
      <c r="L45" s="13" t="s">
        <v>523</v>
      </c>
      <c r="M45" s="23" t="s">
        <v>461</v>
      </c>
      <c r="N45" t="s">
        <v>523</v>
      </c>
      <c r="O45" s="13">
        <v>5456</v>
      </c>
      <c r="P45" s="13">
        <v>5456</v>
      </c>
      <c r="Q45" s="13">
        <v>5456</v>
      </c>
      <c r="R45" s="13" t="s">
        <v>311</v>
      </c>
      <c r="S45" s="13" t="s">
        <v>311</v>
      </c>
      <c r="T45" s="13" t="s">
        <v>311</v>
      </c>
      <c r="U45" s="24">
        <v>0.5</v>
      </c>
      <c r="V45" s="24">
        <v>0.5</v>
      </c>
      <c r="W45" s="24">
        <v>0.5</v>
      </c>
      <c r="X45" s="24" t="s">
        <v>311</v>
      </c>
      <c r="Y45" s="24" t="s">
        <v>311</v>
      </c>
      <c r="Z45" s="24" t="s">
        <v>311</v>
      </c>
      <c r="AA45" s="96"/>
      <c r="AC45" s="102" t="s">
        <v>231</v>
      </c>
      <c r="AD45" s="13">
        <v>15</v>
      </c>
    </row>
    <row r="46" spans="1:31">
      <c r="A46" s="13">
        <v>5458</v>
      </c>
      <c r="B46" s="13">
        <v>5458</v>
      </c>
      <c r="C46" s="13">
        <v>5458</v>
      </c>
      <c r="D46" t="s">
        <v>550</v>
      </c>
      <c r="E46" t="s">
        <v>550</v>
      </c>
      <c r="F46" t="s">
        <v>452</v>
      </c>
      <c r="G46" s="3" t="s">
        <v>551</v>
      </c>
      <c r="H46" s="10" t="s">
        <v>552</v>
      </c>
      <c r="I46" s="23">
        <v>7</v>
      </c>
      <c r="J46" s="13" t="s">
        <v>523</v>
      </c>
      <c r="K46" s="23">
        <v>7</v>
      </c>
      <c r="L46" s="13" t="s">
        <v>523</v>
      </c>
      <c r="M46" s="23" t="s">
        <v>461</v>
      </c>
      <c r="N46" t="s">
        <v>523</v>
      </c>
      <c r="O46" s="13">
        <v>5458</v>
      </c>
      <c r="P46" s="13">
        <v>5458</v>
      </c>
      <c r="Q46" s="13">
        <v>5458</v>
      </c>
      <c r="R46" s="13" t="s">
        <v>311</v>
      </c>
      <c r="S46" s="13" t="s">
        <v>311</v>
      </c>
      <c r="T46" s="13" t="s">
        <v>311</v>
      </c>
      <c r="U46" s="24">
        <v>0.5</v>
      </c>
      <c r="V46" s="24">
        <v>0.5</v>
      </c>
      <c r="W46" s="24">
        <v>0.5</v>
      </c>
      <c r="X46" s="24" t="s">
        <v>311</v>
      </c>
      <c r="Y46" s="24" t="s">
        <v>311</v>
      </c>
      <c r="Z46" s="24" t="s">
        <v>311</v>
      </c>
      <c r="AC46" s="102" t="s">
        <v>231</v>
      </c>
      <c r="AD46" s="13">
        <v>15</v>
      </c>
    </row>
    <row r="47" spans="1:31">
      <c r="A47" s="13"/>
      <c r="B47" s="13"/>
      <c r="C47" s="13"/>
      <c r="G47" s="3" t="s">
        <v>553</v>
      </c>
      <c r="H47" s="10" t="s">
        <v>553</v>
      </c>
      <c r="I47" s="23"/>
      <c r="K47" s="23"/>
      <c r="L47" s="13"/>
      <c r="M47" s="23"/>
      <c r="N47"/>
      <c r="R47" s="13" t="s">
        <v>311</v>
      </c>
      <c r="S47" s="13" t="s">
        <v>311</v>
      </c>
      <c r="T47" s="13" t="s">
        <v>311</v>
      </c>
      <c r="U47" s="24"/>
      <c r="V47" s="24"/>
      <c r="W47" s="24"/>
      <c r="X47" s="24"/>
      <c r="Y47" s="24"/>
      <c r="Z47" s="24"/>
      <c r="AC47" s="102" t="s">
        <v>231</v>
      </c>
      <c r="AD47" s="13"/>
    </row>
    <row r="48" spans="1:31">
      <c r="A48" s="13">
        <v>10223</v>
      </c>
      <c r="B48" s="13">
        <v>10223</v>
      </c>
      <c r="C48" s="13">
        <v>10223</v>
      </c>
      <c r="D48" t="s">
        <v>554</v>
      </c>
      <c r="E48" t="s">
        <v>554</v>
      </c>
      <c r="F48" t="s">
        <v>555</v>
      </c>
      <c r="G48" s="3" t="s">
        <v>556</v>
      </c>
      <c r="H48" s="10" t="s">
        <v>557</v>
      </c>
      <c r="I48" s="23">
        <v>15</v>
      </c>
      <c r="J48" s="13" t="s">
        <v>558</v>
      </c>
      <c r="K48" s="23">
        <v>15</v>
      </c>
      <c r="L48" s="13" t="s">
        <v>558</v>
      </c>
      <c r="M48" s="13">
        <v>10</v>
      </c>
      <c r="N48" t="s">
        <v>558</v>
      </c>
      <c r="O48" s="13">
        <v>10223</v>
      </c>
      <c r="P48" s="13">
        <v>10223</v>
      </c>
      <c r="Q48" s="13">
        <v>10223</v>
      </c>
      <c r="R48" s="12" t="s">
        <v>161</v>
      </c>
      <c r="S48" s="12" t="s">
        <v>161</v>
      </c>
      <c r="T48" s="12" t="s">
        <v>161</v>
      </c>
      <c r="U48" s="24">
        <v>1</v>
      </c>
      <c r="V48" s="24">
        <v>1</v>
      </c>
      <c r="W48" s="24">
        <v>1</v>
      </c>
      <c r="X48" s="24" t="s">
        <v>311</v>
      </c>
      <c r="Y48" s="24" t="s">
        <v>311</v>
      </c>
      <c r="Z48" s="24" t="s">
        <v>161</v>
      </c>
      <c r="AA48" s="11" t="s">
        <v>231</v>
      </c>
      <c r="AB48" s="11" t="s">
        <v>559</v>
      </c>
      <c r="AC48" s="102" t="s">
        <v>231</v>
      </c>
      <c r="AD48" s="13">
        <v>16</v>
      </c>
    </row>
    <row r="49" spans="1:31">
      <c r="A49" s="13">
        <v>10224</v>
      </c>
      <c r="B49" s="13">
        <v>10224</v>
      </c>
      <c r="C49" s="13">
        <v>10224</v>
      </c>
      <c r="D49" t="s">
        <v>560</v>
      </c>
      <c r="E49" t="s">
        <v>560</v>
      </c>
      <c r="F49" t="s">
        <v>561</v>
      </c>
      <c r="G49" s="3" t="s">
        <v>562</v>
      </c>
      <c r="H49" s="10" t="s">
        <v>563</v>
      </c>
      <c r="I49" s="23">
        <v>15</v>
      </c>
      <c r="J49" s="13" t="s">
        <v>558</v>
      </c>
      <c r="K49" s="23">
        <v>15</v>
      </c>
      <c r="L49" s="13" t="s">
        <v>558</v>
      </c>
      <c r="M49" s="13">
        <v>10</v>
      </c>
      <c r="N49" t="s">
        <v>558</v>
      </c>
      <c r="O49" s="13">
        <v>10224</v>
      </c>
      <c r="P49" s="13">
        <v>10224</v>
      </c>
      <c r="Q49" s="13">
        <v>10224</v>
      </c>
      <c r="R49" s="13" t="s">
        <v>161</v>
      </c>
      <c r="S49" s="13" t="s">
        <v>161</v>
      </c>
      <c r="T49" s="13" t="s">
        <v>161</v>
      </c>
      <c r="U49" s="24">
        <v>1</v>
      </c>
      <c r="V49" s="24">
        <v>1</v>
      </c>
      <c r="W49" s="24">
        <v>1</v>
      </c>
      <c r="X49" s="24" t="s">
        <v>311</v>
      </c>
      <c r="Y49" s="24" t="s">
        <v>311</v>
      </c>
      <c r="Z49" s="24" t="s">
        <v>161</v>
      </c>
      <c r="AA49" s="11" t="s">
        <v>231</v>
      </c>
      <c r="AB49" s="11" t="s">
        <v>559</v>
      </c>
      <c r="AC49" s="102" t="s">
        <v>231</v>
      </c>
      <c r="AD49" s="13">
        <v>16</v>
      </c>
    </row>
    <row r="50" spans="1:31">
      <c r="A50" s="13">
        <v>10225</v>
      </c>
      <c r="B50" s="13">
        <v>10225</v>
      </c>
      <c r="C50" s="13">
        <v>10225</v>
      </c>
      <c r="D50" t="s">
        <v>564</v>
      </c>
      <c r="E50" t="s">
        <v>564</v>
      </c>
      <c r="F50" t="s">
        <v>565</v>
      </c>
      <c r="G50" s="3" t="s">
        <v>566</v>
      </c>
      <c r="H50" s="10" t="s">
        <v>567</v>
      </c>
      <c r="I50" s="23">
        <v>500</v>
      </c>
      <c r="J50" s="13" t="s">
        <v>568</v>
      </c>
      <c r="K50" s="23">
        <v>500</v>
      </c>
      <c r="L50" s="13" t="s">
        <v>568</v>
      </c>
      <c r="M50" s="13">
        <v>500</v>
      </c>
      <c r="N50" t="s">
        <v>568</v>
      </c>
      <c r="O50" s="13">
        <v>10225</v>
      </c>
      <c r="P50" s="13">
        <v>10225</v>
      </c>
      <c r="Q50" s="13">
        <v>10225</v>
      </c>
      <c r="R50" s="12" t="s">
        <v>161</v>
      </c>
      <c r="S50" s="12" t="s">
        <v>161</v>
      </c>
      <c r="T50" s="12" t="s">
        <v>161</v>
      </c>
      <c r="U50" s="24">
        <v>1</v>
      </c>
      <c r="V50" s="24">
        <v>1</v>
      </c>
      <c r="W50" s="24">
        <v>1</v>
      </c>
      <c r="X50" s="24" t="s">
        <v>311</v>
      </c>
      <c r="Y50" s="24" t="s">
        <v>311</v>
      </c>
      <c r="Z50" s="24" t="s">
        <v>161</v>
      </c>
      <c r="AC50" s="102" t="s">
        <v>231</v>
      </c>
      <c r="AD50" s="13">
        <v>16</v>
      </c>
    </row>
    <row r="51" spans="1:31">
      <c r="A51" s="13">
        <v>10431</v>
      </c>
      <c r="B51" s="13">
        <v>10431</v>
      </c>
      <c r="C51" s="13">
        <v>10431</v>
      </c>
      <c r="D51" t="s">
        <v>569</v>
      </c>
      <c r="E51" t="s">
        <v>569</v>
      </c>
      <c r="F51" t="s">
        <v>452</v>
      </c>
      <c r="G51" s="3" t="s">
        <v>570</v>
      </c>
      <c r="H51" s="10" t="s">
        <v>571</v>
      </c>
      <c r="I51" s="23">
        <v>5</v>
      </c>
      <c r="J51" s="13" t="s">
        <v>558</v>
      </c>
      <c r="K51" s="23">
        <v>5</v>
      </c>
      <c r="L51" s="13" t="s">
        <v>558</v>
      </c>
      <c r="M51" s="13" t="s">
        <v>461</v>
      </c>
      <c r="N51" t="s">
        <v>558</v>
      </c>
      <c r="O51" s="13">
        <v>10431</v>
      </c>
      <c r="P51" s="13">
        <v>10431</v>
      </c>
      <c r="Q51" s="13">
        <v>10431</v>
      </c>
      <c r="R51" s="13" t="s">
        <v>311</v>
      </c>
      <c r="S51" s="13" t="s">
        <v>311</v>
      </c>
      <c r="T51" s="13" t="s">
        <v>311</v>
      </c>
      <c r="U51" s="24">
        <v>1</v>
      </c>
      <c r="V51" s="24">
        <v>1</v>
      </c>
      <c r="W51" s="24">
        <v>1</v>
      </c>
      <c r="X51" s="24" t="s">
        <v>311</v>
      </c>
      <c r="Y51" s="24" t="s">
        <v>311</v>
      </c>
      <c r="Z51" s="24" t="s">
        <v>161</v>
      </c>
      <c r="AA51" s="11" t="s">
        <v>231</v>
      </c>
      <c r="AB51" s="11" t="s">
        <v>559</v>
      </c>
      <c r="AC51" s="102" t="s">
        <v>231</v>
      </c>
      <c r="AD51" s="13">
        <v>16</v>
      </c>
    </row>
    <row r="52" spans="1:31">
      <c r="A52" s="13">
        <v>10430</v>
      </c>
      <c r="B52" s="13">
        <v>10430</v>
      </c>
      <c r="C52" s="13">
        <v>10430</v>
      </c>
      <c r="D52" t="s">
        <v>572</v>
      </c>
      <c r="E52" t="s">
        <v>572</v>
      </c>
      <c r="F52" t="s">
        <v>452</v>
      </c>
      <c r="G52" s="3" t="s">
        <v>573</v>
      </c>
      <c r="H52" s="10" t="s">
        <v>574</v>
      </c>
      <c r="I52" s="23">
        <v>5</v>
      </c>
      <c r="J52" s="13" t="s">
        <v>558</v>
      </c>
      <c r="K52" s="23">
        <v>5</v>
      </c>
      <c r="L52" s="13" t="s">
        <v>558</v>
      </c>
      <c r="M52" s="13" t="s">
        <v>461</v>
      </c>
      <c r="N52" t="s">
        <v>558</v>
      </c>
      <c r="O52" s="13">
        <v>10430</v>
      </c>
      <c r="P52" s="13">
        <v>10430</v>
      </c>
      <c r="Q52" s="13">
        <v>10430</v>
      </c>
      <c r="R52" s="13" t="s">
        <v>311</v>
      </c>
      <c r="S52" s="13" t="s">
        <v>311</v>
      </c>
      <c r="T52" s="13" t="s">
        <v>311</v>
      </c>
      <c r="U52" s="24">
        <v>1</v>
      </c>
      <c r="V52" s="24">
        <v>1</v>
      </c>
      <c r="W52" s="24">
        <v>1</v>
      </c>
      <c r="X52" s="24" t="s">
        <v>311</v>
      </c>
      <c r="Y52" s="24" t="s">
        <v>311</v>
      </c>
      <c r="Z52" s="24" t="s">
        <v>161</v>
      </c>
      <c r="AA52" s="11" t="s">
        <v>231</v>
      </c>
      <c r="AB52" s="11" t="s">
        <v>559</v>
      </c>
      <c r="AC52" s="102" t="s">
        <v>231</v>
      </c>
      <c r="AD52" s="13">
        <v>16</v>
      </c>
    </row>
    <row r="53" spans="1:31">
      <c r="A53" s="13"/>
      <c r="B53" s="13"/>
      <c r="C53" s="13"/>
      <c r="G53" s="3" t="s">
        <v>575</v>
      </c>
      <c r="H53" s="10" t="s">
        <v>575</v>
      </c>
      <c r="I53" s="23"/>
      <c r="K53" s="23"/>
      <c r="L53" s="13"/>
      <c r="M53" s="13"/>
      <c r="N53"/>
      <c r="U53" s="24"/>
      <c r="V53" s="24"/>
      <c r="W53" s="24"/>
      <c r="X53" s="24"/>
      <c r="Y53" s="24"/>
      <c r="Z53" s="24"/>
      <c r="AA53" s="96"/>
      <c r="AC53" s="102" t="s">
        <v>231</v>
      </c>
      <c r="AD53" s="13"/>
    </row>
    <row r="54" spans="1:31">
      <c r="A54" s="13">
        <v>4948</v>
      </c>
      <c r="B54" s="13">
        <v>4948</v>
      </c>
      <c r="C54" s="13">
        <v>4948</v>
      </c>
      <c r="D54" t="s">
        <v>576</v>
      </c>
      <c r="E54" t="s">
        <v>576</v>
      </c>
      <c r="F54" t="s">
        <v>577</v>
      </c>
      <c r="G54" s="3" t="s">
        <v>578</v>
      </c>
      <c r="H54" s="10" t="s">
        <v>579</v>
      </c>
      <c r="I54" s="23" t="s">
        <v>461</v>
      </c>
      <c r="J54" s="13" t="s">
        <v>580</v>
      </c>
      <c r="K54" s="23" t="s">
        <v>461</v>
      </c>
      <c r="L54" s="13" t="s">
        <v>580</v>
      </c>
      <c r="M54" s="13">
        <v>0.05</v>
      </c>
      <c r="N54" t="s">
        <v>580</v>
      </c>
      <c r="O54" s="13">
        <v>4948</v>
      </c>
      <c r="P54" s="13">
        <v>4948</v>
      </c>
      <c r="Q54" s="13">
        <v>4948</v>
      </c>
      <c r="R54" s="13" t="s">
        <v>161</v>
      </c>
      <c r="S54" s="13" t="s">
        <v>161</v>
      </c>
      <c r="T54" s="13" t="s">
        <v>161</v>
      </c>
      <c r="U54" s="24">
        <v>1</v>
      </c>
      <c r="V54" s="24">
        <v>1</v>
      </c>
      <c r="W54" s="24">
        <v>1</v>
      </c>
      <c r="X54" s="24" t="s">
        <v>311</v>
      </c>
      <c r="Y54" s="24" t="s">
        <v>161</v>
      </c>
      <c r="Z54" s="24" t="s">
        <v>161</v>
      </c>
      <c r="AC54" s="102" t="s">
        <v>231</v>
      </c>
      <c r="AD54" s="13">
        <v>17</v>
      </c>
    </row>
    <row r="55" spans="1:31">
      <c r="A55" s="13">
        <v>5235</v>
      </c>
      <c r="B55" s="13">
        <v>5235</v>
      </c>
      <c r="C55" s="13">
        <v>5235</v>
      </c>
      <c r="D55" t="s">
        <v>581</v>
      </c>
      <c r="E55" t="s">
        <v>581</v>
      </c>
      <c r="F55" t="s">
        <v>582</v>
      </c>
      <c r="G55" s="3" t="s">
        <v>583</v>
      </c>
      <c r="H55" s="10" t="s">
        <v>584</v>
      </c>
      <c r="I55" s="23">
        <v>0.2</v>
      </c>
      <c r="J55" s="13" t="s">
        <v>449</v>
      </c>
      <c r="K55" s="23">
        <v>0.2</v>
      </c>
      <c r="L55" s="13" t="s">
        <v>449</v>
      </c>
      <c r="M55" s="13">
        <v>0.15</v>
      </c>
      <c r="N55" t="s">
        <v>449</v>
      </c>
      <c r="O55" s="13">
        <v>5235</v>
      </c>
      <c r="P55" s="13">
        <v>5235</v>
      </c>
      <c r="Q55" s="13">
        <v>5235</v>
      </c>
      <c r="R55" s="13" t="s">
        <v>161</v>
      </c>
      <c r="S55" s="13" t="s">
        <v>161</v>
      </c>
      <c r="T55" s="13" t="s">
        <v>161</v>
      </c>
      <c r="U55" s="24">
        <v>1</v>
      </c>
      <c r="V55" s="24">
        <v>1</v>
      </c>
      <c r="W55" s="24">
        <v>1</v>
      </c>
      <c r="X55" s="24" t="s">
        <v>311</v>
      </c>
      <c r="Y55" s="24" t="s">
        <v>311</v>
      </c>
      <c r="Z55" s="24" t="s">
        <v>161</v>
      </c>
      <c r="AA55" s="11" t="s">
        <v>231</v>
      </c>
      <c r="AB55" s="11" t="s">
        <v>250</v>
      </c>
      <c r="AC55" s="102" t="s">
        <v>231</v>
      </c>
      <c r="AD55" s="13">
        <v>18</v>
      </c>
    </row>
    <row r="56" spans="1:31">
      <c r="A56" s="13">
        <v>5236</v>
      </c>
      <c r="B56" s="13">
        <v>5236</v>
      </c>
      <c r="C56" s="13">
        <v>5236</v>
      </c>
      <c r="D56" t="s">
        <v>585</v>
      </c>
      <c r="E56" t="s">
        <v>585</v>
      </c>
      <c r="F56" t="s">
        <v>586</v>
      </c>
      <c r="G56" s="3" t="s">
        <v>587</v>
      </c>
      <c r="H56" s="10" t="s">
        <v>588</v>
      </c>
      <c r="I56" s="23">
        <v>0.2</v>
      </c>
      <c r="J56" s="13" t="s">
        <v>449</v>
      </c>
      <c r="K56" s="23">
        <v>0.2</v>
      </c>
      <c r="L56" s="13" t="s">
        <v>449</v>
      </c>
      <c r="M56" s="13">
        <v>0.15</v>
      </c>
      <c r="N56" t="s">
        <v>449</v>
      </c>
      <c r="O56" s="13">
        <v>5236</v>
      </c>
      <c r="P56" s="13">
        <v>5236</v>
      </c>
      <c r="Q56" s="13">
        <v>5236</v>
      </c>
      <c r="R56" s="13" t="s">
        <v>161</v>
      </c>
      <c r="S56" s="13" t="s">
        <v>161</v>
      </c>
      <c r="T56" s="13" t="s">
        <v>161</v>
      </c>
      <c r="U56" s="24">
        <v>1</v>
      </c>
      <c r="V56" s="24">
        <v>1</v>
      </c>
      <c r="W56" s="24">
        <v>1</v>
      </c>
      <c r="X56" s="24" t="s">
        <v>311</v>
      </c>
      <c r="Y56" s="24" t="s">
        <v>311</v>
      </c>
      <c r="Z56" s="24" t="s">
        <v>161</v>
      </c>
      <c r="AA56" s="11" t="s">
        <v>231</v>
      </c>
      <c r="AB56" s="11" t="s">
        <v>250</v>
      </c>
      <c r="AC56" s="102" t="s">
        <v>231</v>
      </c>
      <c r="AD56" s="13">
        <v>18</v>
      </c>
    </row>
    <row r="57" spans="1:31">
      <c r="A57" s="13">
        <v>10287</v>
      </c>
      <c r="B57" s="13">
        <v>10287</v>
      </c>
      <c r="C57" s="13">
        <v>10287</v>
      </c>
      <c r="D57" t="s">
        <v>589</v>
      </c>
      <c r="E57" t="s">
        <v>589</v>
      </c>
      <c r="F57" t="s">
        <v>452</v>
      </c>
      <c r="G57" s="3" t="s">
        <v>590</v>
      </c>
      <c r="H57" s="10" t="s">
        <v>591</v>
      </c>
      <c r="I57" s="23">
        <v>0.2</v>
      </c>
      <c r="J57" s="13" t="s">
        <v>449</v>
      </c>
      <c r="K57" s="23">
        <v>0.2</v>
      </c>
      <c r="L57" s="13" t="s">
        <v>449</v>
      </c>
      <c r="M57" s="13" t="s">
        <v>461</v>
      </c>
      <c r="N57" t="s">
        <v>449</v>
      </c>
      <c r="O57" s="13">
        <v>10287</v>
      </c>
      <c r="P57" s="13">
        <v>10287</v>
      </c>
      <c r="Q57" s="13">
        <v>10287</v>
      </c>
      <c r="R57" s="13" t="s">
        <v>311</v>
      </c>
      <c r="S57" s="13" t="s">
        <v>311</v>
      </c>
      <c r="T57" s="13" t="s">
        <v>311</v>
      </c>
      <c r="U57" s="24">
        <v>1</v>
      </c>
      <c r="V57" s="24">
        <v>1</v>
      </c>
      <c r="W57" s="24">
        <v>1</v>
      </c>
      <c r="X57" s="24" t="s">
        <v>311</v>
      </c>
      <c r="Y57" s="24" t="s">
        <v>311</v>
      </c>
      <c r="Z57" s="24" t="s">
        <v>592</v>
      </c>
      <c r="AA57" s="11" t="s">
        <v>231</v>
      </c>
      <c r="AB57" s="11" t="s">
        <v>250</v>
      </c>
      <c r="AC57" s="102" t="s">
        <v>231</v>
      </c>
      <c r="AD57" s="13">
        <v>18</v>
      </c>
      <c r="AE57" s="24"/>
    </row>
    <row r="58" spans="1:31">
      <c r="A58" s="13">
        <v>10433</v>
      </c>
      <c r="B58" s="13">
        <v>10433</v>
      </c>
      <c r="C58" s="13">
        <v>10433</v>
      </c>
      <c r="D58" t="s">
        <v>593</v>
      </c>
      <c r="E58" t="s">
        <v>593</v>
      </c>
      <c r="F58" t="s">
        <v>452</v>
      </c>
      <c r="G58" s="3" t="s">
        <v>594</v>
      </c>
      <c r="H58" s="10" t="s">
        <v>595</v>
      </c>
      <c r="I58" s="23">
        <v>0.05</v>
      </c>
      <c r="J58" s="13" t="s">
        <v>449</v>
      </c>
      <c r="K58" s="23">
        <v>0.05</v>
      </c>
      <c r="L58" s="13" t="s">
        <v>449</v>
      </c>
      <c r="M58" t="s">
        <v>461</v>
      </c>
      <c r="N58" t="s">
        <v>449</v>
      </c>
      <c r="O58" s="13">
        <v>10433</v>
      </c>
      <c r="P58" s="13">
        <v>10433</v>
      </c>
      <c r="Q58" s="13">
        <v>10433</v>
      </c>
      <c r="R58" s="13" t="s">
        <v>311</v>
      </c>
      <c r="S58" s="13" t="s">
        <v>311</v>
      </c>
      <c r="T58" s="13" t="s">
        <v>311</v>
      </c>
      <c r="U58" s="24">
        <v>1</v>
      </c>
      <c r="V58" s="24">
        <v>1</v>
      </c>
      <c r="W58" s="24">
        <v>1</v>
      </c>
      <c r="X58" s="24" t="s">
        <v>311</v>
      </c>
      <c r="Y58" s="24" t="s">
        <v>311</v>
      </c>
      <c r="Z58" s="24" t="s">
        <v>592</v>
      </c>
      <c r="AA58" s="11" t="s">
        <v>231</v>
      </c>
      <c r="AB58" s="11" t="s">
        <v>250</v>
      </c>
      <c r="AC58" s="102" t="s">
        <v>231</v>
      </c>
      <c r="AD58" s="13">
        <v>18</v>
      </c>
      <c r="AE58" s="24"/>
    </row>
    <row r="59" spans="1:31">
      <c r="A59" s="13">
        <v>10288</v>
      </c>
      <c r="B59" s="13">
        <v>10288</v>
      </c>
      <c r="C59" s="13">
        <v>10288</v>
      </c>
      <c r="D59" t="s">
        <v>596</v>
      </c>
      <c r="E59" t="s">
        <v>596</v>
      </c>
      <c r="F59" t="s">
        <v>452</v>
      </c>
      <c r="G59" s="3" t="s">
        <v>597</v>
      </c>
      <c r="H59" s="10" t="s">
        <v>598</v>
      </c>
      <c r="I59" s="23">
        <v>0.2</v>
      </c>
      <c r="J59" s="13" t="s">
        <v>449</v>
      </c>
      <c r="K59" s="23">
        <v>0.2</v>
      </c>
      <c r="L59" s="13" t="s">
        <v>449</v>
      </c>
      <c r="M59" s="97" t="s">
        <v>461</v>
      </c>
      <c r="N59" t="s">
        <v>449</v>
      </c>
      <c r="O59" s="13">
        <v>10288</v>
      </c>
      <c r="P59" s="13">
        <v>10288</v>
      </c>
      <c r="Q59" s="13">
        <v>10288</v>
      </c>
      <c r="R59" s="13" t="s">
        <v>311</v>
      </c>
      <c r="S59" s="13" t="s">
        <v>311</v>
      </c>
      <c r="T59" s="13" t="s">
        <v>311</v>
      </c>
      <c r="U59" s="24">
        <v>1</v>
      </c>
      <c r="V59" s="24">
        <v>1</v>
      </c>
      <c r="W59" s="24">
        <v>1</v>
      </c>
      <c r="X59" s="24" t="s">
        <v>311</v>
      </c>
      <c r="Y59" s="24" t="s">
        <v>311</v>
      </c>
      <c r="Z59" s="24" t="s">
        <v>592</v>
      </c>
      <c r="AA59" s="11" t="s">
        <v>231</v>
      </c>
      <c r="AB59" s="11" t="s">
        <v>250</v>
      </c>
      <c r="AC59" s="102" t="s">
        <v>231</v>
      </c>
      <c r="AD59" s="13">
        <v>18</v>
      </c>
    </row>
    <row r="60" spans="1:31">
      <c r="A60" s="13">
        <v>10437</v>
      </c>
      <c r="B60" s="13">
        <v>10437</v>
      </c>
      <c r="C60" s="13">
        <v>10437</v>
      </c>
      <c r="D60" t="s">
        <v>599</v>
      </c>
      <c r="E60" t="s">
        <v>599</v>
      </c>
      <c r="F60" t="s">
        <v>452</v>
      </c>
      <c r="G60" s="3" t="s">
        <v>600</v>
      </c>
      <c r="H60" s="10" t="s">
        <v>601</v>
      </c>
      <c r="I60" s="23">
        <v>0.05</v>
      </c>
      <c r="J60" s="13" t="s">
        <v>449</v>
      </c>
      <c r="K60" s="23">
        <v>0.05</v>
      </c>
      <c r="L60" s="13" t="s">
        <v>449</v>
      </c>
      <c r="M60" t="s">
        <v>461</v>
      </c>
      <c r="N60" t="s">
        <v>449</v>
      </c>
      <c r="O60" s="13">
        <v>10437</v>
      </c>
      <c r="P60" s="13">
        <v>10437</v>
      </c>
      <c r="Q60" s="13">
        <v>10437</v>
      </c>
      <c r="R60" s="13" t="s">
        <v>311</v>
      </c>
      <c r="S60" s="13" t="s">
        <v>311</v>
      </c>
      <c r="T60" s="13" t="s">
        <v>311</v>
      </c>
      <c r="U60" s="24">
        <v>1</v>
      </c>
      <c r="V60" s="24">
        <v>1</v>
      </c>
      <c r="W60" s="24">
        <v>1</v>
      </c>
      <c r="X60" s="24" t="s">
        <v>311</v>
      </c>
      <c r="Y60" s="24" t="s">
        <v>311</v>
      </c>
      <c r="Z60" s="24" t="s">
        <v>592</v>
      </c>
      <c r="AA60" s="11" t="s">
        <v>231</v>
      </c>
      <c r="AB60" s="11" t="s">
        <v>250</v>
      </c>
      <c r="AC60" s="102" t="s">
        <v>231</v>
      </c>
      <c r="AD60" s="13">
        <v>18</v>
      </c>
    </row>
    <row r="61" spans="1:31">
      <c r="A61" s="13"/>
      <c r="B61" s="13"/>
      <c r="C61" s="13"/>
      <c r="G61" s="3" t="s">
        <v>602</v>
      </c>
      <c r="H61" s="10" t="s">
        <v>602</v>
      </c>
      <c r="I61" s="23"/>
      <c r="K61" s="23"/>
      <c r="L61" s="13"/>
      <c r="M61"/>
      <c r="N61"/>
      <c r="U61" s="24"/>
      <c r="V61" s="24"/>
      <c r="W61" s="24"/>
      <c r="X61" s="24"/>
      <c r="Y61" s="24"/>
      <c r="Z61" s="24"/>
      <c r="AA61" s="96"/>
      <c r="AC61" s="102" t="s">
        <v>27</v>
      </c>
      <c r="AD61" s="13"/>
    </row>
    <row r="62" spans="1:31">
      <c r="A62" s="13">
        <v>10222</v>
      </c>
      <c r="B62" s="13">
        <v>10222</v>
      </c>
      <c r="C62" s="13">
        <v>10222</v>
      </c>
      <c r="D62" t="s">
        <v>603</v>
      </c>
      <c r="E62" t="s">
        <v>603</v>
      </c>
      <c r="F62" t="s">
        <v>604</v>
      </c>
      <c r="G62" s="3" t="s">
        <v>605</v>
      </c>
      <c r="H62" s="10" t="s">
        <v>606</v>
      </c>
      <c r="I62" s="23">
        <v>7</v>
      </c>
      <c r="J62" s="13" t="s">
        <v>607</v>
      </c>
      <c r="K62" s="23">
        <v>7</v>
      </c>
      <c r="L62" s="13" t="s">
        <v>607</v>
      </c>
      <c r="M62">
        <v>7</v>
      </c>
      <c r="N62" t="s">
        <v>607</v>
      </c>
      <c r="O62" s="13">
        <v>10222</v>
      </c>
      <c r="P62" s="13">
        <v>10222</v>
      </c>
      <c r="Q62" s="13">
        <v>10222</v>
      </c>
      <c r="R62" s="13" t="s">
        <v>161</v>
      </c>
      <c r="S62" s="13" t="s">
        <v>161</v>
      </c>
      <c r="T62" s="13" t="s">
        <v>161</v>
      </c>
      <c r="U62" s="24">
        <v>1</v>
      </c>
      <c r="V62" s="24">
        <v>1</v>
      </c>
      <c r="W62" s="24">
        <v>1</v>
      </c>
      <c r="X62" s="24" t="s">
        <v>311</v>
      </c>
      <c r="Y62" s="24" t="s">
        <v>311</v>
      </c>
      <c r="Z62" s="24" t="s">
        <v>311</v>
      </c>
      <c r="AA62" s="96"/>
      <c r="AC62" s="102" t="s">
        <v>27</v>
      </c>
      <c r="AD62" s="13">
        <v>12</v>
      </c>
    </row>
    <row r="63" spans="1:31">
      <c r="A63" s="13">
        <v>10207</v>
      </c>
      <c r="B63" s="13">
        <v>10207</v>
      </c>
      <c r="C63" s="13">
        <v>10207</v>
      </c>
      <c r="D63" t="s">
        <v>608</v>
      </c>
      <c r="E63" t="s">
        <v>608</v>
      </c>
      <c r="F63" t="s">
        <v>609</v>
      </c>
      <c r="G63" s="3" t="s">
        <v>610</v>
      </c>
      <c r="H63" s="10" t="s">
        <v>611</v>
      </c>
      <c r="I63" s="23">
        <v>8</v>
      </c>
      <c r="J63" s="13" t="s">
        <v>607</v>
      </c>
      <c r="K63" s="23">
        <v>8</v>
      </c>
      <c r="L63" s="13" t="s">
        <v>607</v>
      </c>
      <c r="M63">
        <v>8</v>
      </c>
      <c r="N63" t="s">
        <v>607</v>
      </c>
      <c r="O63" s="13">
        <v>10207</v>
      </c>
      <c r="P63" s="13">
        <v>10207</v>
      </c>
      <c r="Q63" s="13">
        <v>10207</v>
      </c>
      <c r="R63" s="13" t="s">
        <v>161</v>
      </c>
      <c r="S63" s="13" t="s">
        <v>161</v>
      </c>
      <c r="T63" s="13" t="s">
        <v>161</v>
      </c>
      <c r="U63" s="24">
        <v>1</v>
      </c>
      <c r="V63" s="24">
        <v>1</v>
      </c>
      <c r="W63" s="24">
        <v>1</v>
      </c>
      <c r="X63" s="24" t="s">
        <v>311</v>
      </c>
      <c r="Y63" s="24" t="s">
        <v>311</v>
      </c>
      <c r="Z63" s="24" t="s">
        <v>311</v>
      </c>
      <c r="AA63" s="96"/>
      <c r="AC63" s="102" t="s">
        <v>27</v>
      </c>
      <c r="AD63" s="13">
        <v>12</v>
      </c>
    </row>
    <row r="64" spans="1:31">
      <c r="A64" s="13">
        <v>2221</v>
      </c>
      <c r="B64" s="13">
        <v>2221</v>
      </c>
      <c r="C64" s="13">
        <v>2221</v>
      </c>
      <c r="D64" t="s">
        <v>612</v>
      </c>
      <c r="E64" t="s">
        <v>612</v>
      </c>
      <c r="F64" t="s">
        <v>452</v>
      </c>
      <c r="G64" s="3" t="s">
        <v>613</v>
      </c>
      <c r="H64" s="10" t="s">
        <v>614</v>
      </c>
      <c r="I64" s="23">
        <v>100</v>
      </c>
      <c r="J64" s="13" t="s">
        <v>615</v>
      </c>
      <c r="K64" s="23">
        <v>100</v>
      </c>
      <c r="L64" s="13" t="s">
        <v>615</v>
      </c>
      <c r="M64" t="s">
        <v>461</v>
      </c>
      <c r="N64" t="s">
        <v>615</v>
      </c>
      <c r="O64" s="13">
        <v>2221</v>
      </c>
      <c r="P64" s="13">
        <v>2221</v>
      </c>
      <c r="Q64" s="13">
        <v>2221</v>
      </c>
      <c r="R64" s="13" t="s">
        <v>311</v>
      </c>
      <c r="S64" s="13" t="s">
        <v>311</v>
      </c>
      <c r="T64" s="13" t="s">
        <v>311</v>
      </c>
      <c r="U64" s="24">
        <v>1</v>
      </c>
      <c r="V64" s="24">
        <v>1</v>
      </c>
      <c r="W64" s="24">
        <v>1</v>
      </c>
      <c r="X64" s="24" t="s">
        <v>311</v>
      </c>
      <c r="Y64" s="24" t="s">
        <v>311</v>
      </c>
      <c r="Z64" s="24" t="s">
        <v>161</v>
      </c>
      <c r="AA64" s="96"/>
      <c r="AC64" s="102" t="s">
        <v>27</v>
      </c>
      <c r="AD64" s="13">
        <v>13</v>
      </c>
    </row>
    <row r="65" spans="1:30">
      <c r="A65" s="13">
        <v>2205</v>
      </c>
      <c r="B65" s="13">
        <v>2205</v>
      </c>
      <c r="C65" s="13">
        <v>2205</v>
      </c>
      <c r="D65" t="s">
        <v>616</v>
      </c>
      <c r="E65" t="s">
        <v>616</v>
      </c>
      <c r="F65" t="s">
        <v>452</v>
      </c>
      <c r="G65" s="3" t="s">
        <v>617</v>
      </c>
      <c r="H65" s="10" t="s">
        <v>618</v>
      </c>
      <c r="I65" s="23">
        <v>35</v>
      </c>
      <c r="J65" s="13" t="s">
        <v>619</v>
      </c>
      <c r="K65" s="23">
        <v>35</v>
      </c>
      <c r="L65" s="13" t="s">
        <v>619</v>
      </c>
      <c r="M65" t="s">
        <v>461</v>
      </c>
      <c r="N65" t="s">
        <v>619</v>
      </c>
      <c r="O65" s="13">
        <v>2205</v>
      </c>
      <c r="P65" s="13">
        <v>2205</v>
      </c>
      <c r="Q65" s="13">
        <v>2205</v>
      </c>
      <c r="R65" s="13" t="s">
        <v>311</v>
      </c>
      <c r="S65" s="13" t="s">
        <v>311</v>
      </c>
      <c r="T65" s="13" t="s">
        <v>311</v>
      </c>
      <c r="U65" s="24">
        <v>0.5</v>
      </c>
      <c r="V65" s="24">
        <v>0.5</v>
      </c>
      <c r="W65" s="24">
        <v>0.5</v>
      </c>
      <c r="X65" s="24" t="s">
        <v>311</v>
      </c>
      <c r="Y65" s="24" t="s">
        <v>311</v>
      </c>
      <c r="Z65" s="24" t="s">
        <v>161</v>
      </c>
      <c r="AA65" s="96"/>
      <c r="AC65" s="102" t="s">
        <v>27</v>
      </c>
      <c r="AD65" s="13">
        <v>13</v>
      </c>
    </row>
    <row r="66" spans="1:30">
      <c r="A66" s="13">
        <v>2206</v>
      </c>
      <c r="B66" s="13">
        <v>2206</v>
      </c>
      <c r="C66" s="13">
        <v>2206</v>
      </c>
      <c r="D66" t="s">
        <v>620</v>
      </c>
      <c r="E66" t="s">
        <v>620</v>
      </c>
      <c r="F66" t="s">
        <v>621</v>
      </c>
      <c r="G66" s="3" t="s">
        <v>622</v>
      </c>
      <c r="H66" s="10" t="s">
        <v>623</v>
      </c>
      <c r="I66" s="23">
        <v>10</v>
      </c>
      <c r="J66" s="13" t="s">
        <v>619</v>
      </c>
      <c r="K66" s="23">
        <v>10</v>
      </c>
      <c r="L66" s="13" t="s">
        <v>619</v>
      </c>
      <c r="M66">
        <v>10</v>
      </c>
      <c r="N66" t="s">
        <v>619</v>
      </c>
      <c r="O66" s="13">
        <v>2206</v>
      </c>
      <c r="P66" s="13">
        <v>2206</v>
      </c>
      <c r="Q66" s="13">
        <v>2206</v>
      </c>
      <c r="R66" s="13" t="s">
        <v>161</v>
      </c>
      <c r="S66" s="13" t="s">
        <v>161</v>
      </c>
      <c r="T66" s="13" t="s">
        <v>161</v>
      </c>
      <c r="U66" s="24">
        <v>0.5</v>
      </c>
      <c r="V66" s="24">
        <v>0.5</v>
      </c>
      <c r="W66" s="24">
        <v>0.5</v>
      </c>
      <c r="X66" s="24" t="s">
        <v>311</v>
      </c>
      <c r="Y66" s="24" t="s">
        <v>311</v>
      </c>
      <c r="Z66" s="24" t="s">
        <v>161</v>
      </c>
      <c r="AA66" s="96"/>
      <c r="AC66" s="102" t="s">
        <v>27</v>
      </c>
      <c r="AD66" s="13">
        <v>13</v>
      </c>
    </row>
    <row r="67" spans="1:30">
      <c r="A67" s="13">
        <v>2203</v>
      </c>
      <c r="B67" s="13">
        <v>2203</v>
      </c>
      <c r="C67" s="13">
        <v>2203</v>
      </c>
      <c r="D67" t="s">
        <v>624</v>
      </c>
      <c r="E67" t="s">
        <v>624</v>
      </c>
      <c r="F67" t="s">
        <v>452</v>
      </c>
      <c r="G67" s="3" t="s">
        <v>625</v>
      </c>
      <c r="H67" s="10" t="s">
        <v>626</v>
      </c>
      <c r="I67" s="23">
        <v>20</v>
      </c>
      <c r="J67" s="13" t="s">
        <v>619</v>
      </c>
      <c r="K67" s="23">
        <v>20</v>
      </c>
      <c r="L67" s="13" t="s">
        <v>619</v>
      </c>
      <c r="M67" t="s">
        <v>461</v>
      </c>
      <c r="N67" t="s">
        <v>619</v>
      </c>
      <c r="O67" s="13">
        <v>2203</v>
      </c>
      <c r="P67" s="13">
        <v>2203</v>
      </c>
      <c r="Q67" s="13">
        <v>2203</v>
      </c>
      <c r="R67" s="13" t="s">
        <v>311</v>
      </c>
      <c r="S67" s="13" t="s">
        <v>311</v>
      </c>
      <c r="T67" s="13" t="s">
        <v>311</v>
      </c>
      <c r="U67" s="24">
        <v>0.5</v>
      </c>
      <c r="V67" s="24">
        <v>0.5</v>
      </c>
      <c r="W67" s="24">
        <v>0.5</v>
      </c>
      <c r="X67" s="24" t="s">
        <v>311</v>
      </c>
      <c r="Y67" s="24" t="s">
        <v>311</v>
      </c>
      <c r="Z67" s="24" t="s">
        <v>161</v>
      </c>
      <c r="AA67" s="96"/>
      <c r="AC67" s="102" t="s">
        <v>27</v>
      </c>
      <c r="AD67" s="13">
        <v>13</v>
      </c>
    </row>
    <row r="68" spans="1:30">
      <c r="A68" s="13">
        <v>5237</v>
      </c>
      <c r="B68" s="13">
        <v>5237</v>
      </c>
      <c r="C68" s="13">
        <v>5237</v>
      </c>
      <c r="D68" t="s">
        <v>627</v>
      </c>
      <c r="E68" t="s">
        <v>627</v>
      </c>
      <c r="F68" t="s">
        <v>628</v>
      </c>
      <c r="G68" s="3" t="s">
        <v>629</v>
      </c>
      <c r="H68" s="10" t="s">
        <v>630</v>
      </c>
      <c r="I68" s="23">
        <v>20</v>
      </c>
      <c r="J68" s="13" t="s">
        <v>619</v>
      </c>
      <c r="K68" s="23">
        <v>20</v>
      </c>
      <c r="L68" s="13" t="s">
        <v>619</v>
      </c>
      <c r="M68" s="97">
        <v>20</v>
      </c>
      <c r="N68" t="s">
        <v>619</v>
      </c>
      <c r="O68" s="13">
        <v>5237</v>
      </c>
      <c r="P68" s="13">
        <v>5237</v>
      </c>
      <c r="Q68" s="13">
        <v>5237</v>
      </c>
      <c r="R68" s="13" t="s">
        <v>161</v>
      </c>
      <c r="S68" s="13" t="s">
        <v>161</v>
      </c>
      <c r="T68" s="13" t="s">
        <v>161</v>
      </c>
      <c r="U68" s="24">
        <v>0.5</v>
      </c>
      <c r="V68" s="24">
        <v>0.5</v>
      </c>
      <c r="W68" s="24">
        <v>0.5</v>
      </c>
      <c r="X68" s="24" t="s">
        <v>311</v>
      </c>
      <c r="Y68" s="24" t="s">
        <v>311</v>
      </c>
      <c r="Z68" s="24" t="s">
        <v>161</v>
      </c>
      <c r="AC68" s="102" t="s">
        <v>27</v>
      </c>
      <c r="AD68" s="13">
        <v>13</v>
      </c>
    </row>
    <row r="69" spans="1:30">
      <c r="A69" s="13">
        <v>2225</v>
      </c>
      <c r="B69" s="13">
        <v>2225</v>
      </c>
      <c r="C69" s="13">
        <v>2225</v>
      </c>
      <c r="D69" t="s">
        <v>631</v>
      </c>
      <c r="E69" t="s">
        <v>631</v>
      </c>
      <c r="F69" t="s">
        <v>452</v>
      </c>
      <c r="G69" s="3" t="s">
        <v>632</v>
      </c>
      <c r="H69" s="10" t="s">
        <v>633</v>
      </c>
      <c r="I69" s="23">
        <v>8</v>
      </c>
      <c r="J69" s="13" t="s">
        <v>634</v>
      </c>
      <c r="K69" s="23">
        <v>8</v>
      </c>
      <c r="L69" s="13" t="s">
        <v>634</v>
      </c>
      <c r="M69" s="97" t="s">
        <v>461</v>
      </c>
      <c r="N69" t="s">
        <v>634</v>
      </c>
      <c r="O69" s="13">
        <v>2225</v>
      </c>
      <c r="P69" s="13">
        <v>2225</v>
      </c>
      <c r="Q69" s="13">
        <v>2225</v>
      </c>
      <c r="R69" s="13" t="s">
        <v>311</v>
      </c>
      <c r="S69" s="13" t="s">
        <v>311</v>
      </c>
      <c r="T69" s="13" t="s">
        <v>311</v>
      </c>
      <c r="U69" s="24">
        <v>1</v>
      </c>
      <c r="V69" s="24">
        <v>1</v>
      </c>
      <c r="W69" s="24">
        <v>1</v>
      </c>
      <c r="X69" s="24" t="s">
        <v>311</v>
      </c>
      <c r="Y69" s="24" t="s">
        <v>311</v>
      </c>
      <c r="Z69" s="24" t="s">
        <v>161</v>
      </c>
      <c r="AC69" s="102" t="s">
        <v>27</v>
      </c>
      <c r="AD69" s="13">
        <v>14</v>
      </c>
    </row>
    <row r="70" spans="1:30">
      <c r="A70" s="13">
        <v>10425</v>
      </c>
      <c r="B70" s="13">
        <v>10425</v>
      </c>
      <c r="C70" s="13">
        <v>10425</v>
      </c>
      <c r="D70" t="s">
        <v>635</v>
      </c>
      <c r="E70" t="s">
        <v>635</v>
      </c>
      <c r="F70" t="s">
        <v>452</v>
      </c>
      <c r="G70" s="3" t="s">
        <v>636</v>
      </c>
      <c r="H70" s="10" t="s">
        <v>637</v>
      </c>
      <c r="I70" s="23">
        <v>60</v>
      </c>
      <c r="J70" s="13" t="s">
        <v>634</v>
      </c>
      <c r="K70" s="23">
        <v>60</v>
      </c>
      <c r="L70" s="13" t="s">
        <v>634</v>
      </c>
      <c r="M70" s="97" t="s">
        <v>461</v>
      </c>
      <c r="N70" t="s">
        <v>634</v>
      </c>
      <c r="O70" s="13">
        <v>10425</v>
      </c>
      <c r="P70" s="13">
        <v>10425</v>
      </c>
      <c r="Q70" s="13">
        <v>10425</v>
      </c>
      <c r="R70" s="13" t="s">
        <v>311</v>
      </c>
      <c r="S70" s="13" t="s">
        <v>311</v>
      </c>
      <c r="T70" s="13" t="s">
        <v>311</v>
      </c>
      <c r="U70" s="24">
        <v>1</v>
      </c>
      <c r="V70" s="24">
        <v>1</v>
      </c>
      <c r="W70" s="24">
        <v>1</v>
      </c>
      <c r="X70" s="24" t="s">
        <v>311</v>
      </c>
      <c r="Y70" s="24" t="s">
        <v>311</v>
      </c>
      <c r="Z70" s="24" t="s">
        <v>161</v>
      </c>
      <c r="AA70" s="96"/>
      <c r="AC70" s="102" t="s">
        <v>27</v>
      </c>
      <c r="AD70" s="13">
        <v>14</v>
      </c>
    </row>
    <row r="71" spans="1:30">
      <c r="A71" s="13">
        <v>10427</v>
      </c>
      <c r="B71">
        <v>10427</v>
      </c>
      <c r="C71">
        <v>10427</v>
      </c>
      <c r="D71" t="s">
        <v>638</v>
      </c>
      <c r="E71" t="s">
        <v>638</v>
      </c>
      <c r="F71" t="s">
        <v>452</v>
      </c>
      <c r="G71" s="3" t="s">
        <v>639</v>
      </c>
      <c r="H71" s="10" t="s">
        <v>640</v>
      </c>
      <c r="I71" s="23">
        <v>100</v>
      </c>
      <c r="J71" s="13" t="s">
        <v>634</v>
      </c>
      <c r="K71" s="23">
        <v>100</v>
      </c>
      <c r="L71" s="13" t="s">
        <v>634</v>
      </c>
      <c r="M71" s="97" t="s">
        <v>461</v>
      </c>
      <c r="N71" t="s">
        <v>634</v>
      </c>
      <c r="O71" s="13">
        <v>10427</v>
      </c>
      <c r="P71" s="13">
        <v>10427</v>
      </c>
      <c r="Q71" s="13">
        <v>10427</v>
      </c>
      <c r="R71" s="13" t="s">
        <v>311</v>
      </c>
      <c r="S71" s="13" t="s">
        <v>311</v>
      </c>
      <c r="T71" s="13" t="s">
        <v>311</v>
      </c>
      <c r="U71" s="24">
        <v>1</v>
      </c>
      <c r="V71" s="24">
        <v>1</v>
      </c>
      <c r="W71" s="24">
        <v>1</v>
      </c>
      <c r="X71" s="24" t="s">
        <v>311</v>
      </c>
      <c r="Y71" s="24" t="s">
        <v>311</v>
      </c>
      <c r="Z71" s="24" t="s">
        <v>161</v>
      </c>
      <c r="AA71" s="96"/>
      <c r="AC71" s="102" t="s">
        <v>27</v>
      </c>
      <c r="AD71" s="13">
        <v>14</v>
      </c>
    </row>
    <row r="72" spans="1:30">
      <c r="A72" s="13">
        <v>10428</v>
      </c>
      <c r="B72" s="13">
        <v>10428</v>
      </c>
      <c r="C72" s="13">
        <v>10428</v>
      </c>
      <c r="D72" t="s">
        <v>641</v>
      </c>
      <c r="E72" t="s">
        <v>641</v>
      </c>
      <c r="F72" t="s">
        <v>452</v>
      </c>
      <c r="G72" s="3" t="s">
        <v>642</v>
      </c>
      <c r="H72" s="10" t="s">
        <v>643</v>
      </c>
      <c r="I72" s="23">
        <v>150</v>
      </c>
      <c r="J72" s="13" t="s">
        <v>634</v>
      </c>
      <c r="K72" s="23">
        <v>150</v>
      </c>
      <c r="L72" s="13" t="s">
        <v>634</v>
      </c>
      <c r="M72" s="97" t="s">
        <v>461</v>
      </c>
      <c r="N72" t="s">
        <v>634</v>
      </c>
      <c r="O72" s="13">
        <v>10428</v>
      </c>
      <c r="P72" s="13">
        <v>10428</v>
      </c>
      <c r="Q72" s="13">
        <v>10428</v>
      </c>
      <c r="R72" s="13" t="s">
        <v>311</v>
      </c>
      <c r="S72" s="13" t="s">
        <v>311</v>
      </c>
      <c r="T72" s="13" t="s">
        <v>311</v>
      </c>
      <c r="U72" s="24">
        <v>1</v>
      </c>
      <c r="V72" s="24">
        <v>1</v>
      </c>
      <c r="W72" s="24">
        <v>1</v>
      </c>
      <c r="X72" s="24" t="s">
        <v>311</v>
      </c>
      <c r="Y72" s="24" t="s">
        <v>311</v>
      </c>
      <c r="Z72" s="24" t="s">
        <v>161</v>
      </c>
      <c r="AA72" s="96"/>
      <c r="AC72" s="102" t="s">
        <v>27</v>
      </c>
      <c r="AD72" s="13">
        <v>14</v>
      </c>
    </row>
    <row r="73" spans="1:30">
      <c r="A73" s="13">
        <v>10426</v>
      </c>
      <c r="B73" s="13">
        <v>10426</v>
      </c>
      <c r="C73" s="13">
        <v>10426</v>
      </c>
      <c r="D73" t="s">
        <v>644</v>
      </c>
      <c r="E73" t="s">
        <v>644</v>
      </c>
      <c r="F73" t="s">
        <v>452</v>
      </c>
      <c r="G73" s="3" t="s">
        <v>645</v>
      </c>
      <c r="H73" s="10" t="s">
        <v>646</v>
      </c>
      <c r="I73" s="23">
        <v>250</v>
      </c>
      <c r="J73" s="13" t="s">
        <v>634</v>
      </c>
      <c r="K73" s="23">
        <v>250</v>
      </c>
      <c r="L73" s="13" t="s">
        <v>634</v>
      </c>
      <c r="M73" s="97" t="s">
        <v>461</v>
      </c>
      <c r="N73" t="s">
        <v>634</v>
      </c>
      <c r="O73" s="13">
        <v>10426</v>
      </c>
      <c r="P73" s="13">
        <v>10426</v>
      </c>
      <c r="Q73" s="13">
        <v>10426</v>
      </c>
      <c r="R73" s="13" t="s">
        <v>311</v>
      </c>
      <c r="S73" s="13" t="s">
        <v>311</v>
      </c>
      <c r="T73" s="13" t="s">
        <v>311</v>
      </c>
      <c r="U73" s="24">
        <v>1</v>
      </c>
      <c r="V73" s="24">
        <v>1</v>
      </c>
      <c r="W73" s="24">
        <v>1</v>
      </c>
      <c r="X73" s="24" t="s">
        <v>311</v>
      </c>
      <c r="Y73" s="24" t="s">
        <v>311</v>
      </c>
      <c r="Z73" s="24" t="s">
        <v>161</v>
      </c>
      <c r="AA73" s="96"/>
      <c r="AC73" s="102" t="s">
        <v>27</v>
      </c>
      <c r="AD73" s="13">
        <v>14</v>
      </c>
    </row>
    <row r="74" spans="1:30">
      <c r="A74" s="13">
        <v>2429</v>
      </c>
      <c r="B74" s="13">
        <v>2429</v>
      </c>
      <c r="C74" s="13">
        <v>2429</v>
      </c>
      <c r="D74" t="s">
        <v>647</v>
      </c>
      <c r="E74" t="s">
        <v>647</v>
      </c>
      <c r="F74" t="s">
        <v>452</v>
      </c>
      <c r="G74" s="3" t="s">
        <v>648</v>
      </c>
      <c r="H74" s="10" t="s">
        <v>649</v>
      </c>
      <c r="I74" s="23">
        <v>20</v>
      </c>
      <c r="J74" s="13" t="s">
        <v>650</v>
      </c>
      <c r="K74" s="23">
        <v>20</v>
      </c>
      <c r="L74" s="13" t="s">
        <v>650</v>
      </c>
      <c r="M74" s="97" t="s">
        <v>461</v>
      </c>
      <c r="N74" t="s">
        <v>650</v>
      </c>
      <c r="O74">
        <v>2429</v>
      </c>
      <c r="P74" s="13">
        <v>2429</v>
      </c>
      <c r="Q74">
        <v>2429</v>
      </c>
      <c r="R74" s="13" t="s">
        <v>311</v>
      </c>
      <c r="S74" s="13" t="s">
        <v>311</v>
      </c>
      <c r="T74" s="13" t="s">
        <v>311</v>
      </c>
      <c r="U74" s="24">
        <v>1</v>
      </c>
      <c r="V74" s="24">
        <v>1</v>
      </c>
      <c r="W74" s="24">
        <v>1</v>
      </c>
      <c r="X74" s="24" t="s">
        <v>311</v>
      </c>
      <c r="Y74" s="24" t="s">
        <v>311</v>
      </c>
      <c r="Z74" s="24" t="s">
        <v>311</v>
      </c>
      <c r="AA74" s="96"/>
      <c r="AC74" s="102" t="s">
        <v>27</v>
      </c>
      <c r="AD74" s="13">
        <v>14</v>
      </c>
    </row>
    <row r="75" spans="1:30">
      <c r="A75" s="13">
        <v>2430</v>
      </c>
      <c r="B75" s="13">
        <v>2430</v>
      </c>
      <c r="C75" s="13">
        <v>2430</v>
      </c>
      <c r="D75" t="s">
        <v>651</v>
      </c>
      <c r="E75" t="s">
        <v>651</v>
      </c>
      <c r="F75" t="s">
        <v>452</v>
      </c>
      <c r="G75" s="3" t="s">
        <v>652</v>
      </c>
      <c r="H75" s="10" t="s">
        <v>653</v>
      </c>
      <c r="I75" s="23">
        <v>10</v>
      </c>
      <c r="J75" s="13" t="s">
        <v>654</v>
      </c>
      <c r="K75" s="23">
        <v>10</v>
      </c>
      <c r="L75" s="13" t="s">
        <v>654</v>
      </c>
      <c r="M75" s="97" t="s">
        <v>461</v>
      </c>
      <c r="N75" t="s">
        <v>654</v>
      </c>
      <c r="O75">
        <v>2430</v>
      </c>
      <c r="P75" s="13">
        <v>2430</v>
      </c>
      <c r="Q75">
        <v>2430</v>
      </c>
      <c r="R75" s="13" t="s">
        <v>311</v>
      </c>
      <c r="S75" s="13" t="s">
        <v>311</v>
      </c>
      <c r="T75" s="13" t="s">
        <v>311</v>
      </c>
      <c r="U75" s="24">
        <v>1</v>
      </c>
      <c r="V75" s="24">
        <v>1</v>
      </c>
      <c r="W75" s="24">
        <v>1</v>
      </c>
      <c r="X75" s="24" t="s">
        <v>311</v>
      </c>
      <c r="Y75" s="24" t="s">
        <v>311</v>
      </c>
      <c r="Z75" s="24" t="s">
        <v>311</v>
      </c>
      <c r="AA75" s="96"/>
      <c r="AC75" s="102" t="s">
        <v>27</v>
      </c>
      <c r="AD75" s="13">
        <v>14</v>
      </c>
    </row>
    <row r="76" spans="1:30">
      <c r="A76" s="13">
        <v>2422</v>
      </c>
      <c r="B76" s="13">
        <v>2422</v>
      </c>
      <c r="C76" s="13">
        <v>2422</v>
      </c>
      <c r="D76" t="s">
        <v>655</v>
      </c>
      <c r="E76" t="s">
        <v>655</v>
      </c>
      <c r="F76" t="s">
        <v>656</v>
      </c>
      <c r="G76" s="22" t="s">
        <v>657</v>
      </c>
      <c r="H76" s="10" t="s">
        <v>658</v>
      </c>
      <c r="I76" s="23">
        <v>7.5</v>
      </c>
      <c r="J76" s="13" t="s">
        <v>607</v>
      </c>
      <c r="K76" s="23">
        <v>7.5</v>
      </c>
      <c r="L76" s="13" t="s">
        <v>607</v>
      </c>
      <c r="M76" s="23">
        <v>6</v>
      </c>
      <c r="N76" t="s">
        <v>607</v>
      </c>
      <c r="O76" s="13">
        <v>2422</v>
      </c>
      <c r="P76" s="13">
        <v>2422</v>
      </c>
      <c r="Q76" s="13">
        <v>2422</v>
      </c>
      <c r="R76" s="13" t="s">
        <v>161</v>
      </c>
      <c r="S76" s="13" t="s">
        <v>161</v>
      </c>
      <c r="T76" s="13" t="s">
        <v>161</v>
      </c>
      <c r="U76" s="24">
        <v>1</v>
      </c>
      <c r="V76" s="24">
        <v>1</v>
      </c>
      <c r="W76" s="24">
        <v>1</v>
      </c>
      <c r="X76" s="24" t="s">
        <v>311</v>
      </c>
      <c r="Y76" s="24" t="s">
        <v>311</v>
      </c>
      <c r="Z76" s="24" t="s">
        <v>311</v>
      </c>
      <c r="AA76" s="96"/>
      <c r="AC76" s="102" t="s">
        <v>27</v>
      </c>
      <c r="AD76" s="13">
        <v>14</v>
      </c>
    </row>
    <row r="77" spans="1:30">
      <c r="A77" s="13">
        <v>5436</v>
      </c>
      <c r="B77" s="13">
        <v>5436</v>
      </c>
      <c r="C77" s="13">
        <v>5436</v>
      </c>
      <c r="D77" t="s">
        <v>659</v>
      </c>
      <c r="E77" t="s">
        <v>659</v>
      </c>
      <c r="F77" t="s">
        <v>660</v>
      </c>
      <c r="G77" s="3" t="s">
        <v>661</v>
      </c>
      <c r="H77" s="10" t="s">
        <v>662</v>
      </c>
      <c r="I77" s="23">
        <v>4</v>
      </c>
      <c r="J77" s="13" t="s">
        <v>607</v>
      </c>
      <c r="K77" s="23">
        <v>4</v>
      </c>
      <c r="L77" s="13" t="s">
        <v>607</v>
      </c>
      <c r="M77" s="97">
        <v>2.75</v>
      </c>
      <c r="N77" t="s">
        <v>607</v>
      </c>
      <c r="O77" s="13">
        <v>5436</v>
      </c>
      <c r="P77" s="13">
        <v>5436</v>
      </c>
      <c r="Q77" s="13">
        <v>5436</v>
      </c>
      <c r="R77" s="12" t="s">
        <v>161</v>
      </c>
      <c r="S77" s="12" t="s">
        <v>161</v>
      </c>
      <c r="T77" s="12" t="s">
        <v>161</v>
      </c>
      <c r="U77" s="24">
        <v>1</v>
      </c>
      <c r="V77" s="24">
        <v>1</v>
      </c>
      <c r="W77" s="24">
        <v>1</v>
      </c>
      <c r="X77" s="24" t="s">
        <v>311</v>
      </c>
      <c r="Y77" s="24" t="s">
        <v>311</v>
      </c>
      <c r="Z77" s="24" t="s">
        <v>311</v>
      </c>
      <c r="AC77" s="102" t="s">
        <v>27</v>
      </c>
      <c r="AD77" s="13">
        <v>15</v>
      </c>
    </row>
    <row r="78" spans="1:30">
      <c r="A78" s="13">
        <v>2699</v>
      </c>
      <c r="B78" s="13">
        <v>2699</v>
      </c>
      <c r="C78" s="13">
        <v>2699</v>
      </c>
      <c r="D78" t="s">
        <v>663</v>
      </c>
      <c r="E78" t="s">
        <v>663</v>
      </c>
      <c r="F78" t="s">
        <v>664</v>
      </c>
      <c r="G78" s="3" t="s">
        <v>665</v>
      </c>
      <c r="H78" s="10" t="s">
        <v>666</v>
      </c>
      <c r="I78" s="23">
        <v>120</v>
      </c>
      <c r="J78" s="13" t="s">
        <v>667</v>
      </c>
      <c r="K78" s="23">
        <v>120</v>
      </c>
      <c r="L78" s="13" t="s">
        <v>667</v>
      </c>
      <c r="M78" s="97">
        <v>110</v>
      </c>
      <c r="N78" t="s">
        <v>667</v>
      </c>
      <c r="O78" s="13">
        <v>2699</v>
      </c>
      <c r="P78" s="13">
        <v>2699</v>
      </c>
      <c r="Q78" s="13">
        <v>2699</v>
      </c>
      <c r="R78" s="13" t="s">
        <v>161</v>
      </c>
      <c r="S78" s="13" t="s">
        <v>161</v>
      </c>
      <c r="T78" s="13" t="s">
        <v>161</v>
      </c>
      <c r="U78" s="24">
        <v>1</v>
      </c>
      <c r="V78" s="24">
        <v>1</v>
      </c>
      <c r="W78" s="24">
        <v>1</v>
      </c>
      <c r="X78" s="24" t="s">
        <v>311</v>
      </c>
      <c r="Y78" s="24" t="s">
        <v>311</v>
      </c>
      <c r="Z78" s="24" t="s">
        <v>311</v>
      </c>
      <c r="AC78" s="102" t="s">
        <v>27</v>
      </c>
      <c r="AD78">
        <v>15</v>
      </c>
    </row>
    <row r="79" spans="1:30">
      <c r="A79" s="13">
        <v>2702</v>
      </c>
      <c r="B79" s="13">
        <v>2702</v>
      </c>
      <c r="C79" s="13">
        <v>2702</v>
      </c>
      <c r="D79" t="s">
        <v>668</v>
      </c>
      <c r="E79" t="s">
        <v>668</v>
      </c>
      <c r="F79" t="s">
        <v>669</v>
      </c>
      <c r="G79" s="3" t="s">
        <v>670</v>
      </c>
      <c r="H79" s="10" t="s">
        <v>671</v>
      </c>
      <c r="I79" s="23">
        <v>120</v>
      </c>
      <c r="J79" s="13" t="s">
        <v>667</v>
      </c>
      <c r="K79" s="23">
        <v>120</v>
      </c>
      <c r="L79" s="13" t="s">
        <v>667</v>
      </c>
      <c r="M79" s="97">
        <v>110</v>
      </c>
      <c r="N79" t="s">
        <v>667</v>
      </c>
      <c r="O79" s="13">
        <v>2702</v>
      </c>
      <c r="P79" s="13">
        <v>2702</v>
      </c>
      <c r="Q79" s="13">
        <v>2702</v>
      </c>
      <c r="R79" s="13" t="s">
        <v>161</v>
      </c>
      <c r="S79" s="13" t="s">
        <v>161</v>
      </c>
      <c r="T79" s="13" t="s">
        <v>161</v>
      </c>
      <c r="U79" s="24">
        <v>1</v>
      </c>
      <c r="V79" s="24">
        <v>1</v>
      </c>
      <c r="W79" s="24">
        <v>1</v>
      </c>
      <c r="X79" s="24" t="s">
        <v>311</v>
      </c>
      <c r="Y79" s="24" t="s">
        <v>311</v>
      </c>
      <c r="Z79" s="24" t="s">
        <v>311</v>
      </c>
      <c r="AA79" s="96"/>
      <c r="AC79" s="102" t="s">
        <v>27</v>
      </c>
      <c r="AD79">
        <v>15</v>
      </c>
    </row>
    <row r="80" spans="1:30">
      <c r="A80" s="13">
        <v>2701</v>
      </c>
      <c r="B80" s="13">
        <v>2701</v>
      </c>
      <c r="C80" s="13">
        <v>2701</v>
      </c>
      <c r="D80" t="s">
        <v>672</v>
      </c>
      <c r="E80" t="s">
        <v>672</v>
      </c>
      <c r="F80" t="s">
        <v>673</v>
      </c>
      <c r="G80" s="3" t="s">
        <v>674</v>
      </c>
      <c r="H80" s="10" t="s">
        <v>675</v>
      </c>
      <c r="I80" s="23">
        <v>120</v>
      </c>
      <c r="J80" s="13" t="s">
        <v>667</v>
      </c>
      <c r="K80" s="23">
        <v>120</v>
      </c>
      <c r="L80" s="13" t="s">
        <v>667</v>
      </c>
      <c r="M80">
        <v>110</v>
      </c>
      <c r="N80" t="s">
        <v>667</v>
      </c>
      <c r="O80" s="13">
        <v>2701</v>
      </c>
      <c r="P80" s="13">
        <v>2701</v>
      </c>
      <c r="Q80" s="13">
        <v>2701</v>
      </c>
      <c r="R80" s="13" t="s">
        <v>161</v>
      </c>
      <c r="S80" s="13" t="s">
        <v>161</v>
      </c>
      <c r="T80" s="13" t="s">
        <v>161</v>
      </c>
      <c r="U80" s="24">
        <v>1</v>
      </c>
      <c r="V80" s="24">
        <v>1</v>
      </c>
      <c r="W80" s="24">
        <v>1</v>
      </c>
      <c r="X80" s="24" t="s">
        <v>311</v>
      </c>
      <c r="Y80" s="24" t="s">
        <v>311</v>
      </c>
      <c r="Z80" s="24" t="s">
        <v>311</v>
      </c>
      <c r="AA80" s="96"/>
      <c r="AC80" s="102" t="s">
        <v>27</v>
      </c>
      <c r="AD80">
        <v>15</v>
      </c>
    </row>
    <row r="81" spans="1:31">
      <c r="A81" s="13">
        <v>2700</v>
      </c>
      <c r="B81" s="13">
        <v>2700</v>
      </c>
      <c r="C81" s="13">
        <v>2700</v>
      </c>
      <c r="D81" t="s">
        <v>676</v>
      </c>
      <c r="E81" t="s">
        <v>676</v>
      </c>
      <c r="F81" t="s">
        <v>677</v>
      </c>
      <c r="G81" s="3" t="s">
        <v>678</v>
      </c>
      <c r="H81" s="10" t="s">
        <v>679</v>
      </c>
      <c r="I81" s="23">
        <v>120</v>
      </c>
      <c r="J81" s="13" t="s">
        <v>667</v>
      </c>
      <c r="K81" s="23">
        <v>120</v>
      </c>
      <c r="L81" s="13" t="s">
        <v>667</v>
      </c>
      <c r="M81">
        <v>110</v>
      </c>
      <c r="N81" t="s">
        <v>667</v>
      </c>
      <c r="O81" s="13">
        <v>2700</v>
      </c>
      <c r="P81" s="13">
        <v>2700</v>
      </c>
      <c r="Q81" s="13">
        <v>2700</v>
      </c>
      <c r="R81" s="13" t="s">
        <v>161</v>
      </c>
      <c r="S81" s="13" t="s">
        <v>161</v>
      </c>
      <c r="T81" s="13" t="s">
        <v>161</v>
      </c>
      <c r="U81" s="24">
        <v>1</v>
      </c>
      <c r="V81" s="24">
        <v>1</v>
      </c>
      <c r="W81" s="24">
        <v>1</v>
      </c>
      <c r="X81" s="24" t="s">
        <v>311</v>
      </c>
      <c r="Y81" s="24" t="s">
        <v>311</v>
      </c>
      <c r="Z81" s="24" t="s">
        <v>311</v>
      </c>
      <c r="AA81" s="96"/>
      <c r="AC81" s="102" t="s">
        <v>27</v>
      </c>
      <c r="AD81">
        <v>15</v>
      </c>
    </row>
    <row r="82" spans="1:31">
      <c r="A82" s="13">
        <v>5081</v>
      </c>
      <c r="B82" s="13">
        <v>5081</v>
      </c>
      <c r="C82" s="13">
        <v>5081</v>
      </c>
      <c r="D82" t="s">
        <v>680</v>
      </c>
      <c r="E82" t="s">
        <v>680</v>
      </c>
      <c r="F82" t="s">
        <v>681</v>
      </c>
      <c r="G82" s="3" t="s">
        <v>682</v>
      </c>
      <c r="H82" s="10" t="s">
        <v>683</v>
      </c>
      <c r="I82" s="23">
        <v>0.4</v>
      </c>
      <c r="J82" s="13" t="s">
        <v>684</v>
      </c>
      <c r="K82" s="23">
        <v>0.4</v>
      </c>
      <c r="L82" s="13" t="s">
        <v>684</v>
      </c>
      <c r="M82">
        <v>0.3</v>
      </c>
      <c r="N82" t="s">
        <v>684</v>
      </c>
      <c r="O82" s="13">
        <v>5081</v>
      </c>
      <c r="P82" s="13">
        <v>5081</v>
      </c>
      <c r="Q82" s="13">
        <v>5081</v>
      </c>
      <c r="R82" s="13" t="s">
        <v>161</v>
      </c>
      <c r="S82" s="13" t="s">
        <v>161</v>
      </c>
      <c r="T82" s="13" t="s">
        <v>161</v>
      </c>
      <c r="U82" s="24">
        <v>1</v>
      </c>
      <c r="V82" s="24">
        <v>1</v>
      </c>
      <c r="W82" s="24">
        <v>1</v>
      </c>
      <c r="X82" s="24" t="s">
        <v>311</v>
      </c>
      <c r="Y82" s="24" t="s">
        <v>161</v>
      </c>
      <c r="Z82" s="24" t="s">
        <v>161</v>
      </c>
      <c r="AA82" s="96" t="s">
        <v>27</v>
      </c>
      <c r="AB82" s="11" t="s">
        <v>58</v>
      </c>
      <c r="AC82" s="102" t="s">
        <v>27</v>
      </c>
      <c r="AD82">
        <v>15</v>
      </c>
    </row>
    <row r="83" spans="1:31">
      <c r="A83" s="13">
        <v>10030</v>
      </c>
      <c r="B83" s="13">
        <v>10030</v>
      </c>
      <c r="C83" s="13">
        <v>10030</v>
      </c>
      <c r="D83" t="s">
        <v>685</v>
      </c>
      <c r="E83" t="s">
        <v>685</v>
      </c>
      <c r="F83" t="s">
        <v>686</v>
      </c>
      <c r="G83" s="3" t="s">
        <v>687</v>
      </c>
      <c r="H83" s="10" t="s">
        <v>688</v>
      </c>
      <c r="I83" s="23">
        <v>0.65</v>
      </c>
      <c r="J83" s="13" t="s">
        <v>684</v>
      </c>
      <c r="K83" s="23">
        <v>0.65</v>
      </c>
      <c r="L83" s="13" t="s">
        <v>684</v>
      </c>
      <c r="M83">
        <v>0.4</v>
      </c>
      <c r="N83" t="s">
        <v>684</v>
      </c>
      <c r="O83" s="13">
        <v>10030</v>
      </c>
      <c r="P83" s="13">
        <v>10030</v>
      </c>
      <c r="Q83" s="13">
        <v>10030</v>
      </c>
      <c r="R83" s="13" t="s">
        <v>161</v>
      </c>
      <c r="S83" s="13" t="s">
        <v>161</v>
      </c>
      <c r="T83" s="13" t="s">
        <v>161</v>
      </c>
      <c r="U83" s="24">
        <v>1</v>
      </c>
      <c r="V83" s="24">
        <v>1</v>
      </c>
      <c r="W83" s="24">
        <v>1</v>
      </c>
      <c r="X83" s="24" t="s">
        <v>311</v>
      </c>
      <c r="Y83" s="24" t="s">
        <v>161</v>
      </c>
      <c r="Z83" s="24" t="s">
        <v>161</v>
      </c>
      <c r="AA83" s="96" t="s">
        <v>27</v>
      </c>
      <c r="AB83" s="11" t="s">
        <v>77</v>
      </c>
      <c r="AC83" s="102" t="s">
        <v>27</v>
      </c>
      <c r="AD83">
        <v>15</v>
      </c>
    </row>
    <row r="84" spans="1:31">
      <c r="A84" s="13">
        <v>10445</v>
      </c>
      <c r="B84" s="13">
        <v>10445</v>
      </c>
      <c r="C84" s="13">
        <v>10445</v>
      </c>
      <c r="D84" t="s">
        <v>689</v>
      </c>
      <c r="E84" t="s">
        <v>689</v>
      </c>
      <c r="F84" t="s">
        <v>690</v>
      </c>
      <c r="G84" s="3" t="s">
        <v>691</v>
      </c>
      <c r="H84" s="10" t="s">
        <v>692</v>
      </c>
      <c r="I84" s="23">
        <v>0.2</v>
      </c>
      <c r="J84" s="13" t="s">
        <v>684</v>
      </c>
      <c r="K84" s="23">
        <v>0.2</v>
      </c>
      <c r="L84" s="13" t="s">
        <v>684</v>
      </c>
      <c r="M84" s="97">
        <v>0.2</v>
      </c>
      <c r="N84" t="s">
        <v>684</v>
      </c>
      <c r="O84" s="13">
        <v>10445</v>
      </c>
      <c r="P84" s="13">
        <v>10445</v>
      </c>
      <c r="Q84" s="13">
        <v>10445</v>
      </c>
      <c r="R84" s="13" t="s">
        <v>161</v>
      </c>
      <c r="S84" s="13" t="s">
        <v>161</v>
      </c>
      <c r="T84" s="13" t="s">
        <v>161</v>
      </c>
      <c r="U84" s="24">
        <v>1</v>
      </c>
      <c r="V84" s="24">
        <v>1</v>
      </c>
      <c r="W84" s="24">
        <v>1</v>
      </c>
      <c r="X84" s="24" t="s">
        <v>311</v>
      </c>
      <c r="Y84" s="24" t="s">
        <v>161</v>
      </c>
      <c r="Z84" s="24" t="s">
        <v>161</v>
      </c>
      <c r="AA84" s="96" t="s">
        <v>27</v>
      </c>
      <c r="AB84" s="11" t="s">
        <v>77</v>
      </c>
      <c r="AC84" s="102" t="s">
        <v>27</v>
      </c>
      <c r="AD84">
        <v>15</v>
      </c>
      <c r="AE84" s="24"/>
    </row>
    <row r="85" spans="1:31">
      <c r="A85" s="13"/>
      <c r="B85" s="13"/>
      <c r="C85" s="13"/>
      <c r="G85" s="22" t="s">
        <v>693</v>
      </c>
      <c r="H85" s="10" t="s">
        <v>693</v>
      </c>
      <c r="I85" s="23"/>
      <c r="K85" s="23"/>
      <c r="L85" s="13"/>
      <c r="M85" s="13"/>
      <c r="N85"/>
      <c r="U85" s="24"/>
      <c r="V85" s="24"/>
      <c r="W85" s="24"/>
      <c r="X85" s="24"/>
      <c r="Y85" s="24"/>
      <c r="Z85" s="24"/>
      <c r="AA85" s="96"/>
      <c r="AC85" s="102" t="s">
        <v>27</v>
      </c>
      <c r="AD85"/>
    </row>
    <row r="86" spans="1:31">
      <c r="A86" s="13">
        <v>5423</v>
      </c>
      <c r="B86" s="13">
        <v>5423</v>
      </c>
      <c r="C86" s="13">
        <v>5423</v>
      </c>
      <c r="D86" t="s">
        <v>694</v>
      </c>
      <c r="E86" t="s">
        <v>694</v>
      </c>
      <c r="F86" t="s">
        <v>695</v>
      </c>
      <c r="G86" s="3" t="s">
        <v>696</v>
      </c>
      <c r="H86" s="10" t="s">
        <v>697</v>
      </c>
      <c r="I86" s="23">
        <v>75</v>
      </c>
      <c r="J86" s="13" t="s">
        <v>698</v>
      </c>
      <c r="K86" s="23">
        <v>75</v>
      </c>
      <c r="L86" s="13" t="s">
        <v>698</v>
      </c>
      <c r="M86" s="13">
        <v>50</v>
      </c>
      <c r="N86" t="s">
        <v>698</v>
      </c>
      <c r="O86" s="13">
        <v>5423</v>
      </c>
      <c r="P86" s="13">
        <v>5423</v>
      </c>
      <c r="Q86" s="13">
        <v>5423</v>
      </c>
      <c r="R86" s="13" t="s">
        <v>161</v>
      </c>
      <c r="S86" s="13" t="s">
        <v>161</v>
      </c>
      <c r="T86" s="13" t="s">
        <v>161</v>
      </c>
      <c r="U86" s="24">
        <v>1</v>
      </c>
      <c r="V86" s="24">
        <v>1</v>
      </c>
      <c r="W86" s="24">
        <v>1</v>
      </c>
      <c r="X86" s="24" t="s">
        <v>311</v>
      </c>
      <c r="Y86" s="24" t="s">
        <v>311</v>
      </c>
      <c r="Z86" s="24" t="s">
        <v>161</v>
      </c>
      <c r="AC86" s="102" t="s">
        <v>27</v>
      </c>
      <c r="AD86">
        <v>16</v>
      </c>
    </row>
    <row r="87" spans="1:31">
      <c r="A87" s="13">
        <v>5424</v>
      </c>
      <c r="B87" s="13">
        <v>5424</v>
      </c>
      <c r="C87" s="13">
        <v>5424</v>
      </c>
      <c r="D87" t="s">
        <v>699</v>
      </c>
      <c r="E87" t="s">
        <v>699</v>
      </c>
      <c r="F87" t="s">
        <v>700</v>
      </c>
      <c r="G87" s="3" t="s">
        <v>701</v>
      </c>
      <c r="H87" s="10" t="s">
        <v>702</v>
      </c>
      <c r="I87" s="23">
        <v>100</v>
      </c>
      <c r="J87" s="13" t="s">
        <v>698</v>
      </c>
      <c r="K87" s="23">
        <v>100</v>
      </c>
      <c r="L87" s="13" t="s">
        <v>698</v>
      </c>
      <c r="M87" s="13">
        <v>75</v>
      </c>
      <c r="N87" t="s">
        <v>698</v>
      </c>
      <c r="O87" s="13">
        <v>5424</v>
      </c>
      <c r="P87" s="13">
        <v>5424</v>
      </c>
      <c r="Q87" s="13">
        <v>5424</v>
      </c>
      <c r="R87" s="13" t="s">
        <v>161</v>
      </c>
      <c r="S87" s="13" t="s">
        <v>161</v>
      </c>
      <c r="T87" s="13" t="s">
        <v>161</v>
      </c>
      <c r="U87" s="24">
        <v>1</v>
      </c>
      <c r="V87" s="24">
        <v>1</v>
      </c>
      <c r="W87" s="24">
        <v>1</v>
      </c>
      <c r="X87" s="24" t="s">
        <v>311</v>
      </c>
      <c r="Y87" s="24" t="s">
        <v>311</v>
      </c>
      <c r="Z87" s="24" t="s">
        <v>161</v>
      </c>
      <c r="AC87" s="102" t="s">
        <v>27</v>
      </c>
      <c r="AD87">
        <v>16</v>
      </c>
    </row>
    <row r="88" spans="1:31">
      <c r="A88" s="13">
        <v>5425</v>
      </c>
      <c r="B88" s="13">
        <v>5425</v>
      </c>
      <c r="C88" s="13">
        <v>5425</v>
      </c>
      <c r="D88" t="s">
        <v>703</v>
      </c>
      <c r="E88" t="s">
        <v>703</v>
      </c>
      <c r="F88" t="s">
        <v>704</v>
      </c>
      <c r="G88" s="3" t="s">
        <v>705</v>
      </c>
      <c r="H88" s="10" t="s">
        <v>706</v>
      </c>
      <c r="I88" s="23">
        <v>125</v>
      </c>
      <c r="J88" s="13" t="s">
        <v>698</v>
      </c>
      <c r="K88" s="23">
        <v>125</v>
      </c>
      <c r="L88" s="13" t="s">
        <v>698</v>
      </c>
      <c r="M88">
        <v>100</v>
      </c>
      <c r="N88" t="s">
        <v>698</v>
      </c>
      <c r="O88" s="13">
        <v>5425</v>
      </c>
      <c r="P88" s="13">
        <v>5425</v>
      </c>
      <c r="Q88" s="13">
        <v>5425</v>
      </c>
      <c r="R88" s="13" t="s">
        <v>161</v>
      </c>
      <c r="S88" s="13" t="s">
        <v>161</v>
      </c>
      <c r="T88" s="13" t="s">
        <v>161</v>
      </c>
      <c r="U88" s="24">
        <v>1</v>
      </c>
      <c r="V88" s="24">
        <v>1</v>
      </c>
      <c r="W88" s="24">
        <v>1</v>
      </c>
      <c r="X88" s="24" t="s">
        <v>311</v>
      </c>
      <c r="Y88" s="24" t="s">
        <v>311</v>
      </c>
      <c r="Z88" s="24" t="s">
        <v>161</v>
      </c>
      <c r="AC88" s="102" t="s">
        <v>27</v>
      </c>
      <c r="AD88">
        <v>16</v>
      </c>
    </row>
    <row r="89" spans="1:31">
      <c r="A89" s="13">
        <v>5426</v>
      </c>
      <c r="B89" s="13">
        <v>5426</v>
      </c>
      <c r="C89" s="13">
        <v>5426</v>
      </c>
      <c r="D89" t="s">
        <v>707</v>
      </c>
      <c r="E89" t="s">
        <v>707</v>
      </c>
      <c r="F89" t="s">
        <v>708</v>
      </c>
      <c r="G89" s="3" t="s">
        <v>709</v>
      </c>
      <c r="H89" s="10" t="s">
        <v>710</v>
      </c>
      <c r="I89" s="23">
        <v>175</v>
      </c>
      <c r="J89" s="13" t="s">
        <v>698</v>
      </c>
      <c r="K89" s="23">
        <v>175</v>
      </c>
      <c r="L89" s="13" t="s">
        <v>698</v>
      </c>
      <c r="M89">
        <v>125</v>
      </c>
      <c r="N89" t="s">
        <v>698</v>
      </c>
      <c r="O89" s="13">
        <v>5426</v>
      </c>
      <c r="P89" s="13">
        <v>5426</v>
      </c>
      <c r="Q89" s="13">
        <v>5426</v>
      </c>
      <c r="R89" s="13" t="s">
        <v>161</v>
      </c>
      <c r="S89" s="13" t="s">
        <v>161</v>
      </c>
      <c r="T89" s="13" t="s">
        <v>161</v>
      </c>
      <c r="U89" s="24">
        <v>1</v>
      </c>
      <c r="V89" s="24">
        <v>1</v>
      </c>
      <c r="W89" s="24">
        <v>1</v>
      </c>
      <c r="X89" s="24" t="s">
        <v>311</v>
      </c>
      <c r="Y89" s="24" t="s">
        <v>311</v>
      </c>
      <c r="Z89" s="24" t="s">
        <v>161</v>
      </c>
      <c r="AC89" s="102" t="s">
        <v>27</v>
      </c>
      <c r="AD89">
        <v>16</v>
      </c>
    </row>
    <row r="90" spans="1:31">
      <c r="A90" s="13">
        <v>5427</v>
      </c>
      <c r="B90" s="13">
        <v>5427</v>
      </c>
      <c r="C90" s="13">
        <v>5427</v>
      </c>
      <c r="D90" t="s">
        <v>711</v>
      </c>
      <c r="E90" t="s">
        <v>711</v>
      </c>
      <c r="F90" t="s">
        <v>712</v>
      </c>
      <c r="G90" s="3" t="s">
        <v>713</v>
      </c>
      <c r="H90" s="10" t="s">
        <v>714</v>
      </c>
      <c r="I90" s="23">
        <v>200</v>
      </c>
      <c r="J90" s="13" t="s">
        <v>698</v>
      </c>
      <c r="K90" s="23">
        <v>200</v>
      </c>
      <c r="L90" s="13" t="s">
        <v>698</v>
      </c>
      <c r="M90">
        <v>150</v>
      </c>
      <c r="N90" t="s">
        <v>698</v>
      </c>
      <c r="O90" s="13">
        <v>5427</v>
      </c>
      <c r="P90" s="13">
        <v>5427</v>
      </c>
      <c r="Q90" s="13">
        <v>5427</v>
      </c>
      <c r="R90" s="13" t="s">
        <v>161</v>
      </c>
      <c r="S90" s="13" t="s">
        <v>161</v>
      </c>
      <c r="T90" s="13" t="s">
        <v>161</v>
      </c>
      <c r="U90" s="24">
        <v>1</v>
      </c>
      <c r="V90" s="24">
        <v>1</v>
      </c>
      <c r="W90" s="24">
        <v>1</v>
      </c>
      <c r="X90" s="24" t="s">
        <v>311</v>
      </c>
      <c r="Y90" s="24" t="s">
        <v>311</v>
      </c>
      <c r="Z90" s="24" t="s">
        <v>161</v>
      </c>
      <c r="AC90" s="102" t="s">
        <v>27</v>
      </c>
      <c r="AD90">
        <v>16</v>
      </c>
    </row>
    <row r="91" spans="1:31">
      <c r="A91" s="13">
        <v>2820</v>
      </c>
      <c r="B91" s="13">
        <v>2820</v>
      </c>
      <c r="C91" s="13">
        <v>2820</v>
      </c>
      <c r="D91" t="s">
        <v>715</v>
      </c>
      <c r="E91" t="s">
        <v>715</v>
      </c>
      <c r="F91" t="s">
        <v>716</v>
      </c>
      <c r="G91" s="3" t="s">
        <v>717</v>
      </c>
      <c r="H91" s="10" t="s">
        <v>718</v>
      </c>
      <c r="I91" s="23">
        <v>750</v>
      </c>
      <c r="J91" s="13" t="s">
        <v>719</v>
      </c>
      <c r="K91" s="23">
        <v>750</v>
      </c>
      <c r="L91" s="13" t="s">
        <v>719</v>
      </c>
      <c r="M91">
        <v>750</v>
      </c>
      <c r="N91" t="s">
        <v>719</v>
      </c>
      <c r="O91" s="13">
        <v>2820</v>
      </c>
      <c r="P91" s="13">
        <v>2820</v>
      </c>
      <c r="Q91" s="13">
        <v>2820</v>
      </c>
      <c r="R91" s="13" t="s">
        <v>161</v>
      </c>
      <c r="S91" s="13" t="s">
        <v>161</v>
      </c>
      <c r="T91" s="13" t="s">
        <v>161</v>
      </c>
      <c r="U91" s="24">
        <v>1</v>
      </c>
      <c r="V91" s="24">
        <v>1</v>
      </c>
      <c r="W91" s="24">
        <v>1</v>
      </c>
      <c r="X91" s="24" t="s">
        <v>311</v>
      </c>
      <c r="Y91" s="24" t="s">
        <v>311</v>
      </c>
      <c r="Z91" s="24" t="s">
        <v>161</v>
      </c>
      <c r="AC91" s="102" t="s">
        <v>27</v>
      </c>
      <c r="AD91">
        <v>16</v>
      </c>
    </row>
    <row r="92" spans="1:31">
      <c r="A92" s="13">
        <v>2821</v>
      </c>
      <c r="B92" s="13">
        <v>2821</v>
      </c>
      <c r="C92" s="13">
        <v>2821</v>
      </c>
      <c r="D92" s="74" t="s">
        <v>720</v>
      </c>
      <c r="E92" t="s">
        <v>720</v>
      </c>
      <c r="F92" t="s">
        <v>721</v>
      </c>
      <c r="G92" s="3" t="s">
        <v>722</v>
      </c>
      <c r="H92" s="10" t="s">
        <v>723</v>
      </c>
      <c r="I92" s="23">
        <v>1000</v>
      </c>
      <c r="J92" s="13" t="s">
        <v>719</v>
      </c>
      <c r="K92" s="23">
        <v>1000</v>
      </c>
      <c r="L92" s="13" t="s">
        <v>719</v>
      </c>
      <c r="M92" s="13">
        <v>1000</v>
      </c>
      <c r="N92" t="s">
        <v>719</v>
      </c>
      <c r="O92" s="13">
        <v>2821</v>
      </c>
      <c r="P92" s="13">
        <v>2821</v>
      </c>
      <c r="Q92" s="13">
        <v>2821</v>
      </c>
      <c r="R92" s="13" t="s">
        <v>161</v>
      </c>
      <c r="S92" s="13" t="s">
        <v>161</v>
      </c>
      <c r="T92" s="13" t="s">
        <v>161</v>
      </c>
      <c r="U92" s="24">
        <v>1</v>
      </c>
      <c r="V92" s="24">
        <v>1</v>
      </c>
      <c r="W92" s="24">
        <v>1</v>
      </c>
      <c r="X92" s="24" t="s">
        <v>311</v>
      </c>
      <c r="Y92" s="24" t="s">
        <v>311</v>
      </c>
      <c r="Z92" s="24" t="s">
        <v>161</v>
      </c>
      <c r="AC92" s="102" t="s">
        <v>27</v>
      </c>
      <c r="AD92">
        <v>16</v>
      </c>
    </row>
    <row r="93" spans="1:31">
      <c r="A93" s="13">
        <v>4368</v>
      </c>
      <c r="B93" s="13">
        <v>4368</v>
      </c>
      <c r="C93" s="13">
        <v>4368</v>
      </c>
      <c r="D93" t="s">
        <v>724</v>
      </c>
      <c r="E93" t="s">
        <v>724</v>
      </c>
      <c r="F93" t="s">
        <v>725</v>
      </c>
      <c r="G93" s="3" t="s">
        <v>726</v>
      </c>
      <c r="H93" s="10" t="s">
        <v>727</v>
      </c>
      <c r="I93" s="23" t="s">
        <v>728</v>
      </c>
      <c r="J93" s="13" t="s">
        <v>729</v>
      </c>
      <c r="K93" s="23" t="s">
        <v>728</v>
      </c>
      <c r="L93" s="13" t="s">
        <v>729</v>
      </c>
      <c r="M93" t="s">
        <v>730</v>
      </c>
      <c r="N93" t="s">
        <v>729</v>
      </c>
      <c r="O93" s="13">
        <v>4368</v>
      </c>
      <c r="P93" s="13">
        <v>4368</v>
      </c>
      <c r="Q93" s="13">
        <v>4368</v>
      </c>
      <c r="R93" s="13" t="s">
        <v>161</v>
      </c>
      <c r="S93" s="13" t="s">
        <v>161</v>
      </c>
      <c r="T93" s="13" t="s">
        <v>161</v>
      </c>
      <c r="U93" s="24">
        <v>1</v>
      </c>
      <c r="V93" s="24">
        <v>1</v>
      </c>
      <c r="W93" s="24">
        <v>1</v>
      </c>
      <c r="X93" s="24" t="s">
        <v>161</v>
      </c>
      <c r="Y93" s="24" t="s">
        <v>161</v>
      </c>
      <c r="Z93" s="24" t="s">
        <v>161</v>
      </c>
      <c r="AA93" s="96" t="s">
        <v>27</v>
      </c>
      <c r="AB93" s="11" t="s">
        <v>83</v>
      </c>
      <c r="AC93" s="102" t="s">
        <v>27</v>
      </c>
      <c r="AD93">
        <v>17</v>
      </c>
    </row>
    <row r="94" spans="1:31">
      <c r="A94" s="13">
        <v>4369</v>
      </c>
      <c r="B94" s="13">
        <v>4369</v>
      </c>
      <c r="C94" s="13">
        <v>4369</v>
      </c>
      <c r="D94" t="s">
        <v>731</v>
      </c>
      <c r="E94" t="s">
        <v>731</v>
      </c>
      <c r="F94" t="s">
        <v>732</v>
      </c>
      <c r="G94" s="3" t="s">
        <v>733</v>
      </c>
      <c r="H94" s="10" t="s">
        <v>734</v>
      </c>
      <c r="I94" s="23" t="s">
        <v>728</v>
      </c>
      <c r="J94" s="13" t="s">
        <v>729</v>
      </c>
      <c r="K94" s="23" t="s">
        <v>728</v>
      </c>
      <c r="L94" s="13" t="s">
        <v>729</v>
      </c>
      <c r="M94" t="s">
        <v>730</v>
      </c>
      <c r="N94" t="s">
        <v>729</v>
      </c>
      <c r="O94" s="13">
        <v>4369</v>
      </c>
      <c r="P94" s="13">
        <v>4369</v>
      </c>
      <c r="Q94" s="13">
        <v>4369</v>
      </c>
      <c r="R94" s="13" t="s">
        <v>161</v>
      </c>
      <c r="S94" s="13" t="s">
        <v>161</v>
      </c>
      <c r="T94" s="13" t="s">
        <v>161</v>
      </c>
      <c r="U94" s="24">
        <v>1</v>
      </c>
      <c r="V94" s="24">
        <v>1</v>
      </c>
      <c r="W94" s="24">
        <v>1</v>
      </c>
      <c r="X94" s="24" t="s">
        <v>161</v>
      </c>
      <c r="Y94" s="24" t="s">
        <v>161</v>
      </c>
      <c r="Z94" s="24" t="s">
        <v>161</v>
      </c>
      <c r="AA94" s="96" t="s">
        <v>27</v>
      </c>
      <c r="AB94" s="11" t="s">
        <v>83</v>
      </c>
      <c r="AC94" s="102" t="s">
        <v>27</v>
      </c>
      <c r="AD94">
        <v>17</v>
      </c>
    </row>
    <row r="95" spans="1:31">
      <c r="A95" s="13">
        <v>4370</v>
      </c>
      <c r="B95" s="13">
        <v>4370</v>
      </c>
      <c r="C95" s="13">
        <v>4370</v>
      </c>
      <c r="D95" t="s">
        <v>735</v>
      </c>
      <c r="E95" t="s">
        <v>735</v>
      </c>
      <c r="F95" t="s">
        <v>736</v>
      </c>
      <c r="G95" s="3" t="s">
        <v>737</v>
      </c>
      <c r="H95" s="10" t="s">
        <v>738</v>
      </c>
      <c r="I95" s="23" t="s">
        <v>728</v>
      </c>
      <c r="J95" s="13" t="s">
        <v>729</v>
      </c>
      <c r="K95" s="23" t="s">
        <v>728</v>
      </c>
      <c r="L95" s="13" t="s">
        <v>729</v>
      </c>
      <c r="M95" t="s">
        <v>730</v>
      </c>
      <c r="N95" t="s">
        <v>729</v>
      </c>
      <c r="O95" s="13">
        <v>4370</v>
      </c>
      <c r="P95" s="13">
        <v>4370</v>
      </c>
      <c r="Q95" s="13">
        <v>4370</v>
      </c>
      <c r="R95" s="13" t="s">
        <v>161</v>
      </c>
      <c r="S95" s="13" t="s">
        <v>161</v>
      </c>
      <c r="T95" s="13" t="s">
        <v>161</v>
      </c>
      <c r="U95" s="24">
        <v>1</v>
      </c>
      <c r="V95" s="24">
        <v>1</v>
      </c>
      <c r="W95" s="24">
        <v>1</v>
      </c>
      <c r="X95" s="24" t="s">
        <v>161</v>
      </c>
      <c r="Y95" s="24" t="s">
        <v>161</v>
      </c>
      <c r="Z95" s="24" t="s">
        <v>161</v>
      </c>
      <c r="AA95" s="96" t="s">
        <v>27</v>
      </c>
      <c r="AB95" s="11" t="s">
        <v>83</v>
      </c>
      <c r="AC95" s="102" t="s">
        <v>27</v>
      </c>
      <c r="AD95">
        <v>17</v>
      </c>
    </row>
    <row r="96" spans="1:31">
      <c r="A96" s="13">
        <v>4371</v>
      </c>
      <c r="B96" s="13">
        <v>4371</v>
      </c>
      <c r="C96" s="13">
        <v>4371</v>
      </c>
      <c r="D96" t="s">
        <v>739</v>
      </c>
      <c r="E96" t="s">
        <v>739</v>
      </c>
      <c r="F96" t="s">
        <v>740</v>
      </c>
      <c r="G96" s="3" t="s">
        <v>741</v>
      </c>
      <c r="H96" s="10" t="s">
        <v>742</v>
      </c>
      <c r="I96" s="23" t="s">
        <v>728</v>
      </c>
      <c r="J96" s="13" t="s">
        <v>729</v>
      </c>
      <c r="K96" s="23" t="s">
        <v>728</v>
      </c>
      <c r="L96" s="13" t="s">
        <v>729</v>
      </c>
      <c r="M96" t="s">
        <v>730</v>
      </c>
      <c r="N96" t="s">
        <v>729</v>
      </c>
      <c r="O96" s="13">
        <v>4371</v>
      </c>
      <c r="P96" s="13">
        <v>4371</v>
      </c>
      <c r="Q96" s="13">
        <v>4371</v>
      </c>
      <c r="R96" s="13" t="s">
        <v>161</v>
      </c>
      <c r="S96" s="13" t="s">
        <v>161</v>
      </c>
      <c r="T96" s="13" t="s">
        <v>161</v>
      </c>
      <c r="U96" s="24">
        <v>1</v>
      </c>
      <c r="V96" s="24">
        <v>1</v>
      </c>
      <c r="W96" s="24">
        <v>1</v>
      </c>
      <c r="X96" s="24" t="s">
        <v>161</v>
      </c>
      <c r="Y96" s="24" t="s">
        <v>161</v>
      </c>
      <c r="Z96" s="24" t="s">
        <v>161</v>
      </c>
      <c r="AA96" s="96" t="s">
        <v>27</v>
      </c>
      <c r="AB96" s="11" t="s">
        <v>83</v>
      </c>
      <c r="AC96" s="102" t="s">
        <v>27</v>
      </c>
      <c r="AD96">
        <v>17</v>
      </c>
    </row>
    <row r="97" spans="1:31">
      <c r="A97" s="13">
        <v>10025</v>
      </c>
      <c r="B97" s="13">
        <v>10025</v>
      </c>
      <c r="C97" s="13">
        <v>10025</v>
      </c>
      <c r="D97" t="s">
        <v>743</v>
      </c>
      <c r="E97" t="s">
        <v>743</v>
      </c>
      <c r="F97" t="s">
        <v>744</v>
      </c>
      <c r="G97" s="3" t="s">
        <v>745</v>
      </c>
      <c r="H97" s="10" t="s">
        <v>746</v>
      </c>
      <c r="I97" s="23" t="s">
        <v>747</v>
      </c>
      <c r="J97" s="13" t="s">
        <v>729</v>
      </c>
      <c r="K97" s="23" t="s">
        <v>747</v>
      </c>
      <c r="L97" s="13" t="s">
        <v>729</v>
      </c>
      <c r="M97" t="s">
        <v>730</v>
      </c>
      <c r="N97" t="s">
        <v>729</v>
      </c>
      <c r="O97" s="13">
        <v>10025</v>
      </c>
      <c r="P97" s="13">
        <v>10025</v>
      </c>
      <c r="Q97" s="13">
        <v>10025</v>
      </c>
      <c r="R97" s="13" t="s">
        <v>161</v>
      </c>
      <c r="S97" s="13" t="s">
        <v>161</v>
      </c>
      <c r="T97" s="13" t="s">
        <v>161</v>
      </c>
      <c r="U97" s="24">
        <v>1</v>
      </c>
      <c r="V97" s="24">
        <v>1</v>
      </c>
      <c r="W97" s="24">
        <v>1</v>
      </c>
      <c r="X97" s="24" t="s">
        <v>161</v>
      </c>
      <c r="Y97" s="24" t="s">
        <v>161</v>
      </c>
      <c r="Z97" s="24" t="s">
        <v>161</v>
      </c>
      <c r="AA97" s="96" t="s">
        <v>27</v>
      </c>
      <c r="AB97" s="11" t="s">
        <v>363</v>
      </c>
      <c r="AC97" s="102" t="s">
        <v>27</v>
      </c>
      <c r="AD97">
        <v>17</v>
      </c>
    </row>
    <row r="98" spans="1:31">
      <c r="A98" s="13">
        <v>10026</v>
      </c>
      <c r="B98" s="13">
        <v>10026</v>
      </c>
      <c r="C98" s="13">
        <v>10026</v>
      </c>
      <c r="D98" t="s">
        <v>748</v>
      </c>
      <c r="E98" t="s">
        <v>748</v>
      </c>
      <c r="F98" t="s">
        <v>749</v>
      </c>
      <c r="G98" s="3" t="s">
        <v>750</v>
      </c>
      <c r="H98" s="10" t="s">
        <v>751</v>
      </c>
      <c r="I98" s="23" t="s">
        <v>747</v>
      </c>
      <c r="J98" s="13" t="s">
        <v>729</v>
      </c>
      <c r="K98" s="23" t="s">
        <v>747</v>
      </c>
      <c r="L98" s="13" t="s">
        <v>729</v>
      </c>
      <c r="M98" t="s">
        <v>730</v>
      </c>
      <c r="N98" t="s">
        <v>729</v>
      </c>
      <c r="O98" s="13">
        <v>10026</v>
      </c>
      <c r="P98" s="13">
        <v>10026</v>
      </c>
      <c r="Q98" s="13">
        <v>10026</v>
      </c>
      <c r="R98" s="13" t="s">
        <v>161</v>
      </c>
      <c r="S98" s="13" t="s">
        <v>161</v>
      </c>
      <c r="T98" s="13" t="s">
        <v>161</v>
      </c>
      <c r="U98" s="24">
        <v>1</v>
      </c>
      <c r="V98" s="24">
        <v>1</v>
      </c>
      <c r="W98" s="24">
        <v>1</v>
      </c>
      <c r="X98" s="24" t="s">
        <v>161</v>
      </c>
      <c r="Y98" s="24" t="s">
        <v>161</v>
      </c>
      <c r="Z98" s="24" t="s">
        <v>161</v>
      </c>
      <c r="AA98" s="96" t="s">
        <v>27</v>
      </c>
      <c r="AB98" s="11" t="s">
        <v>363</v>
      </c>
      <c r="AC98" s="102" t="s">
        <v>27</v>
      </c>
      <c r="AD98">
        <v>17</v>
      </c>
    </row>
    <row r="99" spans="1:31">
      <c r="A99" s="13">
        <v>10027</v>
      </c>
      <c r="B99" s="13">
        <v>10027</v>
      </c>
      <c r="C99" s="13">
        <v>10027</v>
      </c>
      <c r="D99" t="s">
        <v>752</v>
      </c>
      <c r="E99" t="s">
        <v>752</v>
      </c>
      <c r="F99" t="s">
        <v>753</v>
      </c>
      <c r="G99" s="3" t="s">
        <v>754</v>
      </c>
      <c r="H99" s="10" t="s">
        <v>755</v>
      </c>
      <c r="I99" s="23" t="s">
        <v>747</v>
      </c>
      <c r="J99" s="13" t="s">
        <v>729</v>
      </c>
      <c r="K99" s="23" t="s">
        <v>747</v>
      </c>
      <c r="L99" s="13" t="s">
        <v>729</v>
      </c>
      <c r="M99" t="s">
        <v>730</v>
      </c>
      <c r="N99" t="s">
        <v>729</v>
      </c>
      <c r="O99" s="13">
        <v>10027</v>
      </c>
      <c r="P99" s="13">
        <v>10027</v>
      </c>
      <c r="Q99" s="13">
        <v>10027</v>
      </c>
      <c r="R99" s="13" t="s">
        <v>161</v>
      </c>
      <c r="S99" s="13" t="s">
        <v>161</v>
      </c>
      <c r="T99" s="13" t="s">
        <v>161</v>
      </c>
      <c r="U99" s="24">
        <v>1</v>
      </c>
      <c r="V99" s="24">
        <v>1</v>
      </c>
      <c r="W99" s="24">
        <v>1</v>
      </c>
      <c r="X99" s="24" t="s">
        <v>161</v>
      </c>
      <c r="Y99" s="24" t="s">
        <v>161</v>
      </c>
      <c r="Z99" s="24" t="s">
        <v>161</v>
      </c>
      <c r="AA99" s="96" t="s">
        <v>27</v>
      </c>
      <c r="AB99" s="11" t="s">
        <v>363</v>
      </c>
      <c r="AC99" s="102" t="s">
        <v>27</v>
      </c>
      <c r="AD99">
        <v>17</v>
      </c>
    </row>
    <row r="100" spans="1:31">
      <c r="A100" s="13">
        <v>3909</v>
      </c>
      <c r="B100" s="13">
        <v>3909</v>
      </c>
      <c r="C100" s="13">
        <v>3909</v>
      </c>
      <c r="D100" t="s">
        <v>756</v>
      </c>
      <c r="E100" t="s">
        <v>756</v>
      </c>
      <c r="F100" t="s">
        <v>452</v>
      </c>
      <c r="G100" s="3" t="s">
        <v>757</v>
      </c>
      <c r="H100" s="10" t="s">
        <v>758</v>
      </c>
      <c r="I100" s="23" t="s">
        <v>759</v>
      </c>
      <c r="J100" s="13" t="s">
        <v>729</v>
      </c>
      <c r="K100" s="23" t="s">
        <v>759</v>
      </c>
      <c r="L100" s="13" t="s">
        <v>729</v>
      </c>
      <c r="M100" t="s">
        <v>461</v>
      </c>
      <c r="N100" t="s">
        <v>729</v>
      </c>
      <c r="O100" s="13">
        <v>3909</v>
      </c>
      <c r="P100" s="13">
        <v>3909</v>
      </c>
      <c r="Q100" s="13">
        <v>3909</v>
      </c>
      <c r="R100" s="13" t="s">
        <v>311</v>
      </c>
      <c r="S100" s="13" t="s">
        <v>311</v>
      </c>
      <c r="T100" s="13" t="s">
        <v>311</v>
      </c>
      <c r="U100" s="24">
        <v>1</v>
      </c>
      <c r="V100" s="24">
        <v>1</v>
      </c>
      <c r="W100" s="24">
        <v>1</v>
      </c>
      <c r="X100" s="24" t="s">
        <v>161</v>
      </c>
      <c r="Y100" s="24" t="s">
        <v>161</v>
      </c>
      <c r="Z100" s="24" t="s">
        <v>161</v>
      </c>
      <c r="AA100" s="96" t="s">
        <v>27</v>
      </c>
      <c r="AB100" s="11" t="s">
        <v>105</v>
      </c>
      <c r="AC100" s="102" t="s">
        <v>27</v>
      </c>
      <c r="AD100">
        <v>18</v>
      </c>
    </row>
    <row r="101" spans="1:31">
      <c r="A101" s="13">
        <v>4712</v>
      </c>
      <c r="B101" s="13">
        <v>4712</v>
      </c>
      <c r="C101" s="13">
        <v>4712</v>
      </c>
      <c r="D101" t="s">
        <v>760</v>
      </c>
      <c r="E101" t="s">
        <v>760</v>
      </c>
      <c r="F101" t="s">
        <v>761</v>
      </c>
      <c r="G101" s="3" t="s">
        <v>762</v>
      </c>
      <c r="H101" s="10" t="s">
        <v>763</v>
      </c>
      <c r="I101" s="23" t="s">
        <v>764</v>
      </c>
      <c r="J101" s="13" t="s">
        <v>729</v>
      </c>
      <c r="K101" s="23" t="s">
        <v>764</v>
      </c>
      <c r="L101" s="13" t="s">
        <v>729</v>
      </c>
      <c r="M101" t="s">
        <v>765</v>
      </c>
      <c r="N101" t="s">
        <v>729</v>
      </c>
      <c r="O101" s="13">
        <v>4712</v>
      </c>
      <c r="P101" s="13">
        <v>4712</v>
      </c>
      <c r="Q101" s="13">
        <v>4712</v>
      </c>
      <c r="R101" s="13" t="s">
        <v>161</v>
      </c>
      <c r="S101" s="13" t="s">
        <v>161</v>
      </c>
      <c r="T101" s="13" t="s">
        <v>161</v>
      </c>
      <c r="U101" s="24">
        <v>1</v>
      </c>
      <c r="V101" s="24">
        <v>1</v>
      </c>
      <c r="W101" s="24">
        <v>1</v>
      </c>
      <c r="X101" s="24" t="s">
        <v>161</v>
      </c>
      <c r="Y101" s="24" t="s">
        <v>161</v>
      </c>
      <c r="Z101" s="24" t="s">
        <v>161</v>
      </c>
      <c r="AA101" s="96" t="s">
        <v>27</v>
      </c>
      <c r="AB101" s="11" t="s">
        <v>365</v>
      </c>
      <c r="AC101" s="102" t="s">
        <v>27</v>
      </c>
      <c r="AD101">
        <v>19</v>
      </c>
    </row>
    <row r="102" spans="1:31">
      <c r="A102" s="13">
        <v>4713</v>
      </c>
      <c r="B102" s="13">
        <v>4713</v>
      </c>
      <c r="C102" s="13">
        <v>4713</v>
      </c>
      <c r="D102" t="s">
        <v>766</v>
      </c>
      <c r="E102" t="s">
        <v>766</v>
      </c>
      <c r="F102" t="s">
        <v>767</v>
      </c>
      <c r="G102" s="3" t="s">
        <v>768</v>
      </c>
      <c r="H102" s="10" t="s">
        <v>769</v>
      </c>
      <c r="I102" s="23" t="s">
        <v>764</v>
      </c>
      <c r="J102" s="13" t="s">
        <v>729</v>
      </c>
      <c r="K102" s="23" t="s">
        <v>764</v>
      </c>
      <c r="L102" s="13" t="s">
        <v>729</v>
      </c>
      <c r="M102" t="s">
        <v>765</v>
      </c>
      <c r="N102" t="s">
        <v>729</v>
      </c>
      <c r="O102" s="13">
        <v>4713</v>
      </c>
      <c r="P102" s="13">
        <v>4713</v>
      </c>
      <c r="Q102" s="13">
        <v>4713</v>
      </c>
      <c r="R102" s="13" t="s">
        <v>161</v>
      </c>
      <c r="S102" s="13" t="s">
        <v>161</v>
      </c>
      <c r="T102" s="13" t="s">
        <v>161</v>
      </c>
      <c r="U102" s="24">
        <v>1</v>
      </c>
      <c r="V102" s="24">
        <v>1</v>
      </c>
      <c r="W102" s="24">
        <v>1</v>
      </c>
      <c r="X102" s="24" t="s">
        <v>161</v>
      </c>
      <c r="Y102" s="24" t="s">
        <v>161</v>
      </c>
      <c r="Z102" s="24" t="s">
        <v>161</v>
      </c>
      <c r="AA102" s="96" t="s">
        <v>27</v>
      </c>
      <c r="AB102" s="11" t="s">
        <v>365</v>
      </c>
      <c r="AC102" s="102" t="s">
        <v>27</v>
      </c>
      <c r="AD102">
        <v>19</v>
      </c>
    </row>
    <row r="103" spans="1:31">
      <c r="A103" s="13">
        <v>4714</v>
      </c>
      <c r="B103" s="13">
        <v>4714</v>
      </c>
      <c r="C103" s="13">
        <v>4714</v>
      </c>
      <c r="D103" t="s">
        <v>770</v>
      </c>
      <c r="E103" t="s">
        <v>770</v>
      </c>
      <c r="F103" t="s">
        <v>771</v>
      </c>
      <c r="G103" s="3" t="s">
        <v>772</v>
      </c>
      <c r="H103" s="10" t="s">
        <v>773</v>
      </c>
      <c r="I103" s="23" t="s">
        <v>764</v>
      </c>
      <c r="J103" s="13" t="s">
        <v>729</v>
      </c>
      <c r="K103" s="23" t="s">
        <v>764</v>
      </c>
      <c r="L103" s="13" t="s">
        <v>729</v>
      </c>
      <c r="M103" t="s">
        <v>765</v>
      </c>
      <c r="N103" t="s">
        <v>729</v>
      </c>
      <c r="O103" s="13">
        <v>4714</v>
      </c>
      <c r="P103" s="13">
        <v>4714</v>
      </c>
      <c r="Q103" s="13">
        <v>4714</v>
      </c>
      <c r="R103" s="13" t="s">
        <v>161</v>
      </c>
      <c r="S103" s="13" t="s">
        <v>161</v>
      </c>
      <c r="T103" s="13" t="s">
        <v>161</v>
      </c>
      <c r="U103" s="24">
        <v>1</v>
      </c>
      <c r="V103" s="24">
        <v>1</v>
      </c>
      <c r="W103" s="24">
        <v>1</v>
      </c>
      <c r="X103" s="24" t="s">
        <v>161</v>
      </c>
      <c r="Y103" s="24" t="s">
        <v>161</v>
      </c>
      <c r="Z103" s="24" t="s">
        <v>161</v>
      </c>
      <c r="AA103" s="96" t="s">
        <v>27</v>
      </c>
      <c r="AB103" s="11" t="s">
        <v>365</v>
      </c>
      <c r="AC103" s="102" t="s">
        <v>27</v>
      </c>
      <c r="AD103">
        <v>19</v>
      </c>
    </row>
    <row r="104" spans="1:31">
      <c r="A104" s="13">
        <v>4715</v>
      </c>
      <c r="B104" s="13">
        <v>4715</v>
      </c>
      <c r="C104" s="13">
        <v>4715</v>
      </c>
      <c r="D104" t="s">
        <v>774</v>
      </c>
      <c r="E104" t="s">
        <v>774</v>
      </c>
      <c r="F104" t="s">
        <v>775</v>
      </c>
      <c r="G104" s="3" t="s">
        <v>776</v>
      </c>
      <c r="H104" s="10" t="s">
        <v>777</v>
      </c>
      <c r="I104" s="23" t="s">
        <v>764</v>
      </c>
      <c r="J104" s="13" t="s">
        <v>729</v>
      </c>
      <c r="K104" s="23" t="s">
        <v>764</v>
      </c>
      <c r="L104" s="13" t="s">
        <v>729</v>
      </c>
      <c r="M104" s="97" t="s">
        <v>765</v>
      </c>
      <c r="N104" t="s">
        <v>729</v>
      </c>
      <c r="O104" s="13">
        <v>4715</v>
      </c>
      <c r="P104" s="13">
        <v>4715</v>
      </c>
      <c r="Q104" s="13">
        <v>4715</v>
      </c>
      <c r="R104" s="13" t="s">
        <v>161</v>
      </c>
      <c r="S104" s="13" t="s">
        <v>161</v>
      </c>
      <c r="T104" s="13" t="s">
        <v>161</v>
      </c>
      <c r="U104" s="24">
        <v>1</v>
      </c>
      <c r="V104" s="24">
        <v>1</v>
      </c>
      <c r="W104" s="24">
        <v>1</v>
      </c>
      <c r="X104" s="24" t="s">
        <v>161</v>
      </c>
      <c r="Y104" s="24" t="s">
        <v>161</v>
      </c>
      <c r="Z104" s="24" t="s">
        <v>161</v>
      </c>
      <c r="AA104" s="96" t="s">
        <v>27</v>
      </c>
      <c r="AB104" s="11" t="s">
        <v>365</v>
      </c>
      <c r="AC104" s="102" t="s">
        <v>27</v>
      </c>
      <c r="AD104">
        <v>19</v>
      </c>
    </row>
    <row r="105" spans="1:31">
      <c r="A105" s="13">
        <v>4716</v>
      </c>
      <c r="B105" s="13">
        <v>4716</v>
      </c>
      <c r="C105" s="13">
        <v>4716</v>
      </c>
      <c r="D105" t="s">
        <v>778</v>
      </c>
      <c r="E105" t="s">
        <v>778</v>
      </c>
      <c r="F105" t="s">
        <v>779</v>
      </c>
      <c r="G105" s="3" t="s">
        <v>780</v>
      </c>
      <c r="H105" s="10" t="s">
        <v>781</v>
      </c>
      <c r="I105" s="23" t="s">
        <v>764</v>
      </c>
      <c r="J105" s="13" t="s">
        <v>729</v>
      </c>
      <c r="K105" s="23" t="s">
        <v>764</v>
      </c>
      <c r="L105" s="13" t="s">
        <v>729</v>
      </c>
      <c r="M105" s="97" t="s">
        <v>765</v>
      </c>
      <c r="N105" t="s">
        <v>729</v>
      </c>
      <c r="O105" s="13">
        <v>4716</v>
      </c>
      <c r="P105" s="13">
        <v>4716</v>
      </c>
      <c r="Q105" s="13">
        <v>4716</v>
      </c>
      <c r="R105" s="13" t="s">
        <v>161</v>
      </c>
      <c r="S105" s="13" t="s">
        <v>161</v>
      </c>
      <c r="T105" s="13" t="s">
        <v>161</v>
      </c>
      <c r="U105" s="24">
        <v>1</v>
      </c>
      <c r="V105" s="24">
        <v>1</v>
      </c>
      <c r="W105" s="24">
        <v>1</v>
      </c>
      <c r="X105" s="24" t="s">
        <v>161</v>
      </c>
      <c r="Y105" s="24" t="s">
        <v>161</v>
      </c>
      <c r="Z105" s="24" t="s">
        <v>161</v>
      </c>
      <c r="AA105" s="96" t="s">
        <v>27</v>
      </c>
      <c r="AB105" s="11" t="s">
        <v>365</v>
      </c>
      <c r="AC105" s="102" t="s">
        <v>27</v>
      </c>
      <c r="AD105">
        <v>20</v>
      </c>
    </row>
    <row r="106" spans="1:31">
      <c r="A106" s="13">
        <v>4717</v>
      </c>
      <c r="B106" s="13">
        <v>4717</v>
      </c>
      <c r="C106" s="13">
        <v>4717</v>
      </c>
      <c r="D106" t="s">
        <v>782</v>
      </c>
      <c r="E106" t="s">
        <v>782</v>
      </c>
      <c r="F106" t="s">
        <v>783</v>
      </c>
      <c r="G106" s="3" t="s">
        <v>784</v>
      </c>
      <c r="H106" s="10" t="s">
        <v>785</v>
      </c>
      <c r="I106" s="23" t="s">
        <v>764</v>
      </c>
      <c r="J106" s="13" t="s">
        <v>729</v>
      </c>
      <c r="K106" s="23" t="s">
        <v>764</v>
      </c>
      <c r="L106" s="13" t="s">
        <v>729</v>
      </c>
      <c r="M106" s="97" t="s">
        <v>765</v>
      </c>
      <c r="N106" t="s">
        <v>729</v>
      </c>
      <c r="O106" s="13">
        <v>4717</v>
      </c>
      <c r="P106" s="13">
        <v>4717</v>
      </c>
      <c r="Q106" s="13">
        <v>4717</v>
      </c>
      <c r="R106" s="13" t="s">
        <v>161</v>
      </c>
      <c r="S106" s="13" t="s">
        <v>161</v>
      </c>
      <c r="T106" s="13" t="s">
        <v>161</v>
      </c>
      <c r="U106" s="24">
        <v>1</v>
      </c>
      <c r="V106" s="24">
        <v>1</v>
      </c>
      <c r="W106" s="24">
        <v>1</v>
      </c>
      <c r="X106" s="24" t="s">
        <v>161</v>
      </c>
      <c r="Y106" s="24" t="s">
        <v>161</v>
      </c>
      <c r="Z106" s="24" t="s">
        <v>161</v>
      </c>
      <c r="AA106" s="96" t="s">
        <v>27</v>
      </c>
      <c r="AB106" s="11" t="s">
        <v>365</v>
      </c>
      <c r="AC106" s="102" t="s">
        <v>27</v>
      </c>
      <c r="AD106">
        <v>20</v>
      </c>
      <c r="AE106" s="24"/>
    </row>
    <row r="107" spans="1:31">
      <c r="A107" s="13">
        <v>4718</v>
      </c>
      <c r="B107" s="13">
        <v>4718</v>
      </c>
      <c r="C107" s="13">
        <v>4718</v>
      </c>
      <c r="D107" t="s">
        <v>786</v>
      </c>
      <c r="E107" t="s">
        <v>786</v>
      </c>
      <c r="F107" t="s">
        <v>787</v>
      </c>
      <c r="G107" s="3" t="s">
        <v>788</v>
      </c>
      <c r="H107" s="10" t="s">
        <v>789</v>
      </c>
      <c r="I107" s="23" t="s">
        <v>764</v>
      </c>
      <c r="J107" s="13" t="s">
        <v>729</v>
      </c>
      <c r="K107" s="23" t="s">
        <v>764</v>
      </c>
      <c r="L107" s="13" t="s">
        <v>729</v>
      </c>
      <c r="M107" s="97" t="s">
        <v>765</v>
      </c>
      <c r="N107" t="s">
        <v>729</v>
      </c>
      <c r="O107" s="13">
        <v>4718</v>
      </c>
      <c r="P107" s="13">
        <v>4718</v>
      </c>
      <c r="Q107" s="13">
        <v>4718</v>
      </c>
      <c r="R107" s="13" t="s">
        <v>161</v>
      </c>
      <c r="S107" s="13" t="s">
        <v>161</v>
      </c>
      <c r="T107" s="13" t="s">
        <v>161</v>
      </c>
      <c r="U107" s="24">
        <v>1</v>
      </c>
      <c r="V107" s="24">
        <v>1</v>
      </c>
      <c r="W107" s="24">
        <v>1</v>
      </c>
      <c r="X107" s="24" t="s">
        <v>161</v>
      </c>
      <c r="Y107" s="24" t="s">
        <v>161</v>
      </c>
      <c r="Z107" s="24" t="s">
        <v>161</v>
      </c>
      <c r="AA107" s="96" t="s">
        <v>27</v>
      </c>
      <c r="AB107" s="11" t="s">
        <v>365</v>
      </c>
      <c r="AC107" s="102" t="s">
        <v>27</v>
      </c>
      <c r="AD107">
        <v>20</v>
      </c>
      <c r="AE107" s="24"/>
    </row>
    <row r="108" spans="1:31">
      <c r="A108" s="13">
        <v>4719</v>
      </c>
      <c r="B108" s="13">
        <v>4719</v>
      </c>
      <c r="C108" s="13">
        <v>4719</v>
      </c>
      <c r="D108" t="s">
        <v>790</v>
      </c>
      <c r="E108" t="s">
        <v>790</v>
      </c>
      <c r="F108" t="s">
        <v>791</v>
      </c>
      <c r="G108" s="3" t="s">
        <v>792</v>
      </c>
      <c r="H108" s="10" t="s">
        <v>793</v>
      </c>
      <c r="I108" s="23" t="s">
        <v>764</v>
      </c>
      <c r="J108" s="13" t="s">
        <v>729</v>
      </c>
      <c r="K108" s="23" t="s">
        <v>764</v>
      </c>
      <c r="L108" s="13" t="s">
        <v>729</v>
      </c>
      <c r="M108" s="97" t="s">
        <v>765</v>
      </c>
      <c r="N108" t="s">
        <v>729</v>
      </c>
      <c r="O108" s="13">
        <v>4719</v>
      </c>
      <c r="P108" s="13">
        <v>4719</v>
      </c>
      <c r="Q108" s="13">
        <v>4719</v>
      </c>
      <c r="R108" s="13" t="s">
        <v>161</v>
      </c>
      <c r="S108" s="13" t="s">
        <v>161</v>
      </c>
      <c r="T108" s="13" t="s">
        <v>161</v>
      </c>
      <c r="U108" s="24">
        <v>1</v>
      </c>
      <c r="V108" s="24">
        <v>1</v>
      </c>
      <c r="W108" s="24">
        <v>1</v>
      </c>
      <c r="X108" s="24" t="s">
        <v>161</v>
      </c>
      <c r="Y108" s="24" t="s">
        <v>161</v>
      </c>
      <c r="Z108" s="24" t="s">
        <v>161</v>
      </c>
      <c r="AA108" s="96" t="s">
        <v>27</v>
      </c>
      <c r="AB108" s="11" t="s">
        <v>365</v>
      </c>
      <c r="AC108" s="102" t="s">
        <v>27</v>
      </c>
      <c r="AD108">
        <v>20</v>
      </c>
    </row>
    <row r="109" spans="1:31">
      <c r="A109" s="13">
        <v>4720</v>
      </c>
      <c r="B109" s="13">
        <v>4720</v>
      </c>
      <c r="C109" s="13">
        <v>4720</v>
      </c>
      <c r="D109" t="s">
        <v>794</v>
      </c>
      <c r="E109" t="s">
        <v>794</v>
      </c>
      <c r="F109" t="s">
        <v>795</v>
      </c>
      <c r="G109" s="3" t="s">
        <v>796</v>
      </c>
      <c r="H109" s="10" t="s">
        <v>797</v>
      </c>
      <c r="I109" s="23" t="s">
        <v>764</v>
      </c>
      <c r="J109" s="13" t="s">
        <v>729</v>
      </c>
      <c r="K109" s="23" t="s">
        <v>764</v>
      </c>
      <c r="L109" s="13" t="s">
        <v>729</v>
      </c>
      <c r="M109" s="97" t="s">
        <v>765</v>
      </c>
      <c r="N109" t="s">
        <v>729</v>
      </c>
      <c r="O109" s="13">
        <v>4720</v>
      </c>
      <c r="P109" s="13">
        <v>4720</v>
      </c>
      <c r="Q109" s="13">
        <v>4720</v>
      </c>
      <c r="R109" s="13" t="s">
        <v>161</v>
      </c>
      <c r="S109" s="13" t="s">
        <v>161</v>
      </c>
      <c r="T109" s="13" t="s">
        <v>161</v>
      </c>
      <c r="U109" s="24">
        <v>1</v>
      </c>
      <c r="V109" s="24">
        <v>1</v>
      </c>
      <c r="W109" s="24">
        <v>1</v>
      </c>
      <c r="X109" s="24" t="s">
        <v>161</v>
      </c>
      <c r="Y109" s="24" t="s">
        <v>161</v>
      </c>
      <c r="Z109" s="24" t="s">
        <v>161</v>
      </c>
      <c r="AA109" s="96" t="s">
        <v>27</v>
      </c>
      <c r="AB109" s="11" t="s">
        <v>365</v>
      </c>
      <c r="AC109" s="102" t="s">
        <v>27</v>
      </c>
      <c r="AD109">
        <v>20</v>
      </c>
    </row>
    <row r="110" spans="1:31">
      <c r="A110" s="13">
        <v>4726</v>
      </c>
      <c r="B110" s="13">
        <v>4726</v>
      </c>
      <c r="C110" s="13">
        <v>4726</v>
      </c>
      <c r="D110" t="s">
        <v>798</v>
      </c>
      <c r="E110" t="s">
        <v>798</v>
      </c>
      <c r="F110" t="s">
        <v>799</v>
      </c>
      <c r="G110" s="3" t="s">
        <v>800</v>
      </c>
      <c r="H110" s="10" t="s">
        <v>801</v>
      </c>
      <c r="I110" s="23" t="s">
        <v>764</v>
      </c>
      <c r="J110" s="13" t="s">
        <v>729</v>
      </c>
      <c r="K110" s="23" t="s">
        <v>764</v>
      </c>
      <c r="L110" s="13" t="s">
        <v>729</v>
      </c>
      <c r="M110" s="97" t="s">
        <v>765</v>
      </c>
      <c r="N110" t="s">
        <v>729</v>
      </c>
      <c r="O110" s="13">
        <v>4726</v>
      </c>
      <c r="P110" s="13">
        <v>4726</v>
      </c>
      <c r="Q110" s="13">
        <v>4726</v>
      </c>
      <c r="R110" s="13" t="s">
        <v>161</v>
      </c>
      <c r="S110" s="13" t="s">
        <v>161</v>
      </c>
      <c r="T110" s="13" t="s">
        <v>161</v>
      </c>
      <c r="U110" s="24">
        <v>1</v>
      </c>
      <c r="V110" s="24">
        <v>1</v>
      </c>
      <c r="W110" s="24">
        <v>1</v>
      </c>
      <c r="X110" s="24" t="s">
        <v>161</v>
      </c>
      <c r="Y110" s="24" t="s">
        <v>161</v>
      </c>
      <c r="Z110" s="24" t="s">
        <v>161</v>
      </c>
      <c r="AA110" s="96" t="s">
        <v>27</v>
      </c>
      <c r="AB110" s="11" t="s">
        <v>365</v>
      </c>
      <c r="AC110" s="102" t="s">
        <v>27</v>
      </c>
      <c r="AD110">
        <v>20</v>
      </c>
    </row>
    <row r="111" spans="1:31">
      <c r="A111" s="13">
        <v>4727</v>
      </c>
      <c r="B111" s="13">
        <v>4727</v>
      </c>
      <c r="C111" s="13">
        <v>4727</v>
      </c>
      <c r="D111" t="s">
        <v>802</v>
      </c>
      <c r="E111" t="s">
        <v>802</v>
      </c>
      <c r="F111" t="s">
        <v>803</v>
      </c>
      <c r="G111" s="3" t="s">
        <v>804</v>
      </c>
      <c r="H111" s="10" t="s">
        <v>805</v>
      </c>
      <c r="I111" s="23" t="s">
        <v>764</v>
      </c>
      <c r="J111" s="13" t="s">
        <v>729</v>
      </c>
      <c r="K111" s="23" t="s">
        <v>764</v>
      </c>
      <c r="L111" s="13" t="s">
        <v>729</v>
      </c>
      <c r="M111" s="97" t="s">
        <v>765</v>
      </c>
      <c r="N111" t="s">
        <v>729</v>
      </c>
      <c r="O111" s="13">
        <v>4727</v>
      </c>
      <c r="P111" s="13">
        <v>4727</v>
      </c>
      <c r="Q111" s="13">
        <v>4727</v>
      </c>
      <c r="R111" s="13" t="s">
        <v>161</v>
      </c>
      <c r="S111" s="13" t="s">
        <v>161</v>
      </c>
      <c r="T111" s="13" t="s">
        <v>161</v>
      </c>
      <c r="U111" s="24">
        <v>1</v>
      </c>
      <c r="V111" s="24">
        <v>1</v>
      </c>
      <c r="W111" s="24">
        <v>1</v>
      </c>
      <c r="X111" s="24" t="s">
        <v>161</v>
      </c>
      <c r="Y111" s="24" t="s">
        <v>161</v>
      </c>
      <c r="Z111" s="24" t="s">
        <v>161</v>
      </c>
      <c r="AA111" s="96" t="s">
        <v>27</v>
      </c>
      <c r="AB111" s="11" t="s">
        <v>365</v>
      </c>
      <c r="AC111" s="102" t="s">
        <v>27</v>
      </c>
      <c r="AD111">
        <v>20</v>
      </c>
    </row>
    <row r="112" spans="1:31">
      <c r="A112" s="13">
        <v>4728</v>
      </c>
      <c r="B112" s="13">
        <v>4728</v>
      </c>
      <c r="C112" s="13">
        <v>4728</v>
      </c>
      <c r="D112" t="s">
        <v>806</v>
      </c>
      <c r="E112" t="s">
        <v>806</v>
      </c>
      <c r="F112" t="s">
        <v>807</v>
      </c>
      <c r="G112" s="3" t="s">
        <v>808</v>
      </c>
      <c r="H112" s="10" t="s">
        <v>809</v>
      </c>
      <c r="I112" s="23" t="s">
        <v>764</v>
      </c>
      <c r="J112" s="13" t="s">
        <v>729</v>
      </c>
      <c r="K112" s="23" t="s">
        <v>764</v>
      </c>
      <c r="L112" s="13" t="s">
        <v>729</v>
      </c>
      <c r="M112" s="23" t="s">
        <v>765</v>
      </c>
      <c r="N112" t="s">
        <v>729</v>
      </c>
      <c r="O112" s="13">
        <v>4728</v>
      </c>
      <c r="P112" s="13">
        <v>4728</v>
      </c>
      <c r="Q112" s="13">
        <v>4728</v>
      </c>
      <c r="R112" s="12" t="s">
        <v>161</v>
      </c>
      <c r="S112" s="12" t="s">
        <v>161</v>
      </c>
      <c r="T112" s="12" t="s">
        <v>161</v>
      </c>
      <c r="U112" s="24">
        <v>1</v>
      </c>
      <c r="V112" s="24">
        <v>1</v>
      </c>
      <c r="W112" s="24">
        <v>1</v>
      </c>
      <c r="X112" s="24" t="s">
        <v>161</v>
      </c>
      <c r="Y112" s="24" t="s">
        <v>161</v>
      </c>
      <c r="Z112" s="24" t="s">
        <v>161</v>
      </c>
      <c r="AA112" s="96" t="s">
        <v>27</v>
      </c>
      <c r="AB112" s="11" t="s">
        <v>365</v>
      </c>
      <c r="AC112" s="102" t="s">
        <v>27</v>
      </c>
      <c r="AD112">
        <v>20</v>
      </c>
    </row>
    <row r="113" spans="1:30">
      <c r="A113" s="13">
        <v>4729</v>
      </c>
      <c r="B113" s="13">
        <v>4729</v>
      </c>
      <c r="C113" s="13">
        <v>4729</v>
      </c>
      <c r="D113" t="s">
        <v>810</v>
      </c>
      <c r="E113" t="s">
        <v>810</v>
      </c>
      <c r="F113" t="s">
        <v>811</v>
      </c>
      <c r="G113" s="3" t="s">
        <v>812</v>
      </c>
      <c r="H113" s="10" t="s">
        <v>813</v>
      </c>
      <c r="I113" s="23" t="s">
        <v>764</v>
      </c>
      <c r="J113" s="13" t="s">
        <v>729</v>
      </c>
      <c r="K113" s="23" t="s">
        <v>764</v>
      </c>
      <c r="L113" s="13" t="s">
        <v>729</v>
      </c>
      <c r="M113" s="23" t="s">
        <v>765</v>
      </c>
      <c r="N113" t="s">
        <v>729</v>
      </c>
      <c r="O113" s="13">
        <v>4729</v>
      </c>
      <c r="P113" s="13">
        <v>4729</v>
      </c>
      <c r="Q113" s="13">
        <v>4729</v>
      </c>
      <c r="R113" s="13" t="s">
        <v>161</v>
      </c>
      <c r="S113" s="13" t="s">
        <v>161</v>
      </c>
      <c r="T113" s="13" t="s">
        <v>161</v>
      </c>
      <c r="U113" s="24">
        <v>1</v>
      </c>
      <c r="V113" s="24">
        <v>1</v>
      </c>
      <c r="W113" s="24">
        <v>1</v>
      </c>
      <c r="X113" s="24" t="s">
        <v>161</v>
      </c>
      <c r="Y113" s="24" t="s">
        <v>161</v>
      </c>
      <c r="Z113" s="24" t="s">
        <v>161</v>
      </c>
      <c r="AA113" s="96" t="s">
        <v>27</v>
      </c>
      <c r="AB113" s="11" t="s">
        <v>365</v>
      </c>
      <c r="AC113" s="102" t="s">
        <v>27</v>
      </c>
      <c r="AD113">
        <v>20</v>
      </c>
    </row>
    <row r="114" spans="1:30">
      <c r="A114" s="13">
        <v>4730</v>
      </c>
      <c r="B114" s="13">
        <v>4730</v>
      </c>
      <c r="C114" s="13">
        <v>4730</v>
      </c>
      <c r="D114" t="s">
        <v>814</v>
      </c>
      <c r="E114" t="s">
        <v>814</v>
      </c>
      <c r="F114" t="s">
        <v>815</v>
      </c>
      <c r="G114" s="3" t="s">
        <v>816</v>
      </c>
      <c r="H114" s="10" t="s">
        <v>817</v>
      </c>
      <c r="I114" s="23" t="s">
        <v>764</v>
      </c>
      <c r="J114" s="13" t="s">
        <v>729</v>
      </c>
      <c r="K114" s="23" t="s">
        <v>764</v>
      </c>
      <c r="L114" s="13" t="s">
        <v>729</v>
      </c>
      <c r="M114" s="23" t="s">
        <v>765</v>
      </c>
      <c r="N114" t="s">
        <v>729</v>
      </c>
      <c r="O114" s="13">
        <v>4730</v>
      </c>
      <c r="P114" s="13">
        <v>4730</v>
      </c>
      <c r="Q114" s="13">
        <v>4730</v>
      </c>
      <c r="R114" s="13" t="s">
        <v>161</v>
      </c>
      <c r="S114" s="13" t="s">
        <v>161</v>
      </c>
      <c r="T114" s="13" t="s">
        <v>161</v>
      </c>
      <c r="U114" s="24">
        <v>1</v>
      </c>
      <c r="V114" s="24">
        <v>1</v>
      </c>
      <c r="W114" s="24">
        <v>1</v>
      </c>
      <c r="X114" s="24" t="s">
        <v>161</v>
      </c>
      <c r="Y114" s="24" t="s">
        <v>161</v>
      </c>
      <c r="Z114" s="24" t="s">
        <v>161</v>
      </c>
      <c r="AA114" s="96" t="s">
        <v>27</v>
      </c>
      <c r="AB114" s="11" t="s">
        <v>365</v>
      </c>
      <c r="AC114" s="102" t="s">
        <v>27</v>
      </c>
      <c r="AD114">
        <v>20</v>
      </c>
    </row>
    <row r="115" spans="1:30">
      <c r="A115" s="13">
        <v>4721</v>
      </c>
      <c r="B115" s="13">
        <v>4721</v>
      </c>
      <c r="C115" s="13">
        <v>4721</v>
      </c>
      <c r="D115" t="s">
        <v>818</v>
      </c>
      <c r="E115" t="s">
        <v>818</v>
      </c>
      <c r="F115" t="s">
        <v>819</v>
      </c>
      <c r="G115" s="3" t="s">
        <v>820</v>
      </c>
      <c r="H115" s="10" t="s">
        <v>821</v>
      </c>
      <c r="I115" s="23" t="s">
        <v>764</v>
      </c>
      <c r="J115" s="13" t="s">
        <v>729</v>
      </c>
      <c r="K115" s="23" t="s">
        <v>764</v>
      </c>
      <c r="L115" s="13" t="s">
        <v>729</v>
      </c>
      <c r="M115" s="23" t="s">
        <v>765</v>
      </c>
      <c r="N115" t="s">
        <v>729</v>
      </c>
      <c r="O115" s="13">
        <v>4721</v>
      </c>
      <c r="P115" s="13">
        <v>4721</v>
      </c>
      <c r="Q115" s="13">
        <v>4721</v>
      </c>
      <c r="R115" s="13" t="s">
        <v>161</v>
      </c>
      <c r="S115" s="13" t="s">
        <v>161</v>
      </c>
      <c r="T115" s="13" t="s">
        <v>161</v>
      </c>
      <c r="U115" s="24">
        <v>1</v>
      </c>
      <c r="V115" s="24">
        <v>1</v>
      </c>
      <c r="W115" s="24">
        <v>1</v>
      </c>
      <c r="X115" s="24" t="s">
        <v>161</v>
      </c>
      <c r="Y115" s="24" t="s">
        <v>161</v>
      </c>
      <c r="Z115" s="24" t="s">
        <v>161</v>
      </c>
      <c r="AA115" s="96" t="s">
        <v>27</v>
      </c>
      <c r="AB115" s="11" t="s">
        <v>365</v>
      </c>
      <c r="AC115" s="102" t="s">
        <v>27</v>
      </c>
      <c r="AD115">
        <v>20</v>
      </c>
    </row>
    <row r="116" spans="1:30">
      <c r="A116" s="13">
        <v>4722</v>
      </c>
      <c r="B116" s="13">
        <v>4722</v>
      </c>
      <c r="C116" s="13">
        <v>4722</v>
      </c>
      <c r="D116" t="s">
        <v>822</v>
      </c>
      <c r="E116" t="s">
        <v>822</v>
      </c>
      <c r="F116" t="s">
        <v>823</v>
      </c>
      <c r="G116" s="3" t="s">
        <v>824</v>
      </c>
      <c r="H116" s="10" t="s">
        <v>825</v>
      </c>
      <c r="I116" s="23" t="s">
        <v>764</v>
      </c>
      <c r="J116" s="13" t="s">
        <v>729</v>
      </c>
      <c r="K116" s="23" t="s">
        <v>764</v>
      </c>
      <c r="L116" s="13" t="s">
        <v>729</v>
      </c>
      <c r="M116" s="23" t="s">
        <v>765</v>
      </c>
      <c r="N116" t="s">
        <v>729</v>
      </c>
      <c r="O116" s="13">
        <v>4722</v>
      </c>
      <c r="P116" s="13">
        <v>4722</v>
      </c>
      <c r="Q116" s="13">
        <v>4722</v>
      </c>
      <c r="R116" s="13" t="s">
        <v>161</v>
      </c>
      <c r="S116" s="13" t="s">
        <v>161</v>
      </c>
      <c r="T116" s="13" t="s">
        <v>161</v>
      </c>
      <c r="U116" s="24">
        <v>1</v>
      </c>
      <c r="V116" s="24">
        <v>1</v>
      </c>
      <c r="W116" s="24">
        <v>1</v>
      </c>
      <c r="X116" s="24" t="s">
        <v>161</v>
      </c>
      <c r="Y116" s="24" t="s">
        <v>161</v>
      </c>
      <c r="Z116" s="24" t="s">
        <v>161</v>
      </c>
      <c r="AA116" s="96" t="s">
        <v>27</v>
      </c>
      <c r="AB116" s="11" t="s">
        <v>365</v>
      </c>
      <c r="AC116" s="102" t="s">
        <v>27</v>
      </c>
      <c r="AD116">
        <v>20</v>
      </c>
    </row>
    <row r="117" spans="1:30">
      <c r="A117" s="13">
        <v>4723</v>
      </c>
      <c r="B117" s="13">
        <v>4723</v>
      </c>
      <c r="C117" s="13">
        <v>4723</v>
      </c>
      <c r="D117" t="s">
        <v>826</v>
      </c>
      <c r="E117" t="s">
        <v>826</v>
      </c>
      <c r="F117" t="s">
        <v>827</v>
      </c>
      <c r="G117" s="3" t="s">
        <v>828</v>
      </c>
      <c r="H117" s="10" t="s">
        <v>829</v>
      </c>
      <c r="I117" s="23" t="s">
        <v>764</v>
      </c>
      <c r="J117" s="13" t="s">
        <v>729</v>
      </c>
      <c r="K117" s="23" t="s">
        <v>764</v>
      </c>
      <c r="L117" s="13" t="s">
        <v>729</v>
      </c>
      <c r="M117" s="23" t="s">
        <v>765</v>
      </c>
      <c r="N117" t="s">
        <v>729</v>
      </c>
      <c r="O117" s="13">
        <v>4723</v>
      </c>
      <c r="P117" s="13">
        <v>4723</v>
      </c>
      <c r="Q117" s="13">
        <v>4723</v>
      </c>
      <c r="R117" s="13" t="s">
        <v>161</v>
      </c>
      <c r="S117" s="13" t="s">
        <v>161</v>
      </c>
      <c r="T117" s="13" t="s">
        <v>161</v>
      </c>
      <c r="U117" s="24">
        <v>1</v>
      </c>
      <c r="V117" s="24">
        <v>1</v>
      </c>
      <c r="W117" s="24">
        <v>1</v>
      </c>
      <c r="X117" s="24" t="s">
        <v>161</v>
      </c>
      <c r="Y117" s="24" t="s">
        <v>161</v>
      </c>
      <c r="Z117" s="24" t="s">
        <v>161</v>
      </c>
      <c r="AA117" s="96" t="s">
        <v>27</v>
      </c>
      <c r="AB117" s="11" t="s">
        <v>365</v>
      </c>
      <c r="AC117" s="102" t="s">
        <v>27</v>
      </c>
      <c r="AD117">
        <v>20</v>
      </c>
    </row>
    <row r="118" spans="1:30">
      <c r="A118" s="13">
        <v>4724</v>
      </c>
      <c r="B118" s="13">
        <v>4724</v>
      </c>
      <c r="C118" s="13">
        <v>4724</v>
      </c>
      <c r="D118" t="s">
        <v>830</v>
      </c>
      <c r="E118" t="s">
        <v>830</v>
      </c>
      <c r="F118" t="s">
        <v>831</v>
      </c>
      <c r="G118" s="3" t="s">
        <v>832</v>
      </c>
      <c r="H118" s="10" t="s">
        <v>833</v>
      </c>
      <c r="I118" s="23" t="s">
        <v>764</v>
      </c>
      <c r="J118" s="13" t="s">
        <v>729</v>
      </c>
      <c r="K118" s="23" t="s">
        <v>764</v>
      </c>
      <c r="L118" s="13" t="s">
        <v>729</v>
      </c>
      <c r="M118" s="23" t="s">
        <v>765</v>
      </c>
      <c r="N118" t="s">
        <v>729</v>
      </c>
      <c r="O118" s="13">
        <v>4724</v>
      </c>
      <c r="P118" s="13">
        <v>4724</v>
      </c>
      <c r="Q118" s="13">
        <v>4724</v>
      </c>
      <c r="R118" s="13" t="s">
        <v>161</v>
      </c>
      <c r="S118" s="13" t="s">
        <v>161</v>
      </c>
      <c r="T118" s="13" t="s">
        <v>161</v>
      </c>
      <c r="U118" s="24">
        <v>1</v>
      </c>
      <c r="V118" s="24">
        <v>1</v>
      </c>
      <c r="W118" s="24">
        <v>1</v>
      </c>
      <c r="X118" s="24" t="s">
        <v>161</v>
      </c>
      <c r="Y118" s="24" t="s">
        <v>161</v>
      </c>
      <c r="Z118" s="24" t="s">
        <v>161</v>
      </c>
      <c r="AA118" s="96" t="s">
        <v>27</v>
      </c>
      <c r="AB118" s="11" t="s">
        <v>365</v>
      </c>
      <c r="AC118" s="102" t="s">
        <v>27</v>
      </c>
      <c r="AD118" s="13">
        <v>20</v>
      </c>
    </row>
    <row r="119" spans="1:30">
      <c r="A119" s="13">
        <v>4725</v>
      </c>
      <c r="B119" s="13">
        <v>4725</v>
      </c>
      <c r="C119" s="13">
        <v>4725</v>
      </c>
      <c r="D119" t="s">
        <v>834</v>
      </c>
      <c r="E119" t="s">
        <v>834</v>
      </c>
      <c r="F119" t="s">
        <v>835</v>
      </c>
      <c r="G119" s="3" t="s">
        <v>836</v>
      </c>
      <c r="H119" s="10" t="s">
        <v>837</v>
      </c>
      <c r="I119" s="23" t="s">
        <v>764</v>
      </c>
      <c r="J119" s="13" t="s">
        <v>729</v>
      </c>
      <c r="K119" s="23" t="s">
        <v>764</v>
      </c>
      <c r="L119" s="13" t="s">
        <v>729</v>
      </c>
      <c r="M119" s="23" t="s">
        <v>765</v>
      </c>
      <c r="N119" t="s">
        <v>729</v>
      </c>
      <c r="O119" s="13">
        <v>4725</v>
      </c>
      <c r="P119" s="13">
        <v>4725</v>
      </c>
      <c r="Q119" s="13">
        <v>4725</v>
      </c>
      <c r="R119" s="13" t="s">
        <v>161</v>
      </c>
      <c r="S119" s="13" t="s">
        <v>161</v>
      </c>
      <c r="T119" s="13" t="s">
        <v>161</v>
      </c>
      <c r="U119" s="24">
        <v>1</v>
      </c>
      <c r="V119" s="24">
        <v>1</v>
      </c>
      <c r="W119" s="24">
        <v>1</v>
      </c>
      <c r="X119" s="24" t="s">
        <v>161</v>
      </c>
      <c r="Y119" s="24" t="s">
        <v>161</v>
      </c>
      <c r="Z119" s="24" t="s">
        <v>161</v>
      </c>
      <c r="AA119" s="96" t="s">
        <v>27</v>
      </c>
      <c r="AB119" s="11" t="s">
        <v>365</v>
      </c>
      <c r="AC119" s="102" t="s">
        <v>27</v>
      </c>
      <c r="AD119" s="13">
        <v>20</v>
      </c>
    </row>
    <row r="120" spans="1:30">
      <c r="A120" s="13">
        <v>4731</v>
      </c>
      <c r="B120" s="13">
        <v>4731</v>
      </c>
      <c r="C120" s="13">
        <v>4731</v>
      </c>
      <c r="D120" t="s">
        <v>838</v>
      </c>
      <c r="E120" t="s">
        <v>838</v>
      </c>
      <c r="F120" t="s">
        <v>839</v>
      </c>
      <c r="G120" s="3" t="s">
        <v>840</v>
      </c>
      <c r="H120" s="10" t="s">
        <v>841</v>
      </c>
      <c r="I120" s="23" t="s">
        <v>764</v>
      </c>
      <c r="J120" s="13" t="s">
        <v>729</v>
      </c>
      <c r="K120" s="23" t="s">
        <v>764</v>
      </c>
      <c r="L120" s="13" t="s">
        <v>729</v>
      </c>
      <c r="M120" s="23" t="s">
        <v>765</v>
      </c>
      <c r="N120" t="s">
        <v>729</v>
      </c>
      <c r="O120" s="13">
        <v>4731</v>
      </c>
      <c r="P120" s="13">
        <v>4731</v>
      </c>
      <c r="Q120" s="13">
        <v>4731</v>
      </c>
      <c r="R120" s="13" t="s">
        <v>161</v>
      </c>
      <c r="S120" s="13" t="s">
        <v>161</v>
      </c>
      <c r="T120" s="13" t="s">
        <v>161</v>
      </c>
      <c r="U120" s="24">
        <v>1</v>
      </c>
      <c r="V120" s="24">
        <v>1</v>
      </c>
      <c r="W120" s="24">
        <v>1</v>
      </c>
      <c r="X120" s="24" t="s">
        <v>161</v>
      </c>
      <c r="Y120" s="24" t="s">
        <v>161</v>
      </c>
      <c r="Z120" s="24" t="s">
        <v>161</v>
      </c>
      <c r="AA120" s="96" t="s">
        <v>27</v>
      </c>
      <c r="AB120" s="11" t="s">
        <v>365</v>
      </c>
      <c r="AC120" s="102" t="s">
        <v>27</v>
      </c>
      <c r="AD120" s="13">
        <v>20</v>
      </c>
    </row>
    <row r="121" spans="1:30">
      <c r="A121" s="13">
        <v>4732</v>
      </c>
      <c r="B121" s="13">
        <v>4732</v>
      </c>
      <c r="C121" s="13">
        <v>4732</v>
      </c>
      <c r="D121" t="s">
        <v>842</v>
      </c>
      <c r="E121" t="s">
        <v>842</v>
      </c>
      <c r="F121" t="s">
        <v>843</v>
      </c>
      <c r="G121" s="22" t="s">
        <v>844</v>
      </c>
      <c r="H121" s="10" t="s">
        <v>845</v>
      </c>
      <c r="I121" s="23" t="s">
        <v>764</v>
      </c>
      <c r="J121" s="13" t="s">
        <v>729</v>
      </c>
      <c r="K121" s="23" t="s">
        <v>764</v>
      </c>
      <c r="L121" s="13" t="s">
        <v>729</v>
      </c>
      <c r="M121" s="23" t="s">
        <v>765</v>
      </c>
      <c r="N121" s="3" t="s">
        <v>729</v>
      </c>
      <c r="O121" s="13">
        <v>4732</v>
      </c>
      <c r="P121" s="13">
        <v>4732</v>
      </c>
      <c r="Q121" s="13">
        <v>4732</v>
      </c>
      <c r="R121" s="13" t="s">
        <v>161</v>
      </c>
      <c r="S121" s="13" t="s">
        <v>161</v>
      </c>
      <c r="T121" s="13" t="s">
        <v>161</v>
      </c>
      <c r="U121" s="24">
        <v>1</v>
      </c>
      <c r="V121" s="24">
        <v>1</v>
      </c>
      <c r="W121" s="24">
        <v>1</v>
      </c>
      <c r="X121" s="24" t="s">
        <v>161</v>
      </c>
      <c r="Y121" s="24" t="s">
        <v>161</v>
      </c>
      <c r="Z121" s="24" t="s">
        <v>161</v>
      </c>
      <c r="AA121" s="96" t="s">
        <v>27</v>
      </c>
      <c r="AB121" s="11" t="s">
        <v>365</v>
      </c>
      <c r="AC121" s="102" t="s">
        <v>27</v>
      </c>
      <c r="AD121" s="13">
        <v>20</v>
      </c>
    </row>
    <row r="122" spans="1:30">
      <c r="A122" s="13">
        <v>4733</v>
      </c>
      <c r="B122" s="13">
        <v>4733</v>
      </c>
      <c r="C122" s="13">
        <v>4733</v>
      </c>
      <c r="D122" t="s">
        <v>846</v>
      </c>
      <c r="E122" t="s">
        <v>846</v>
      </c>
      <c r="F122" t="s">
        <v>847</v>
      </c>
      <c r="G122" s="3" t="s">
        <v>848</v>
      </c>
      <c r="H122" s="10" t="s">
        <v>849</v>
      </c>
      <c r="I122" s="23" t="s">
        <v>764</v>
      </c>
      <c r="J122" s="13" t="s">
        <v>729</v>
      </c>
      <c r="K122" s="23" t="s">
        <v>764</v>
      </c>
      <c r="L122" s="13" t="s">
        <v>729</v>
      </c>
      <c r="M122" s="23" t="s">
        <v>765</v>
      </c>
      <c r="N122" t="s">
        <v>729</v>
      </c>
      <c r="O122" s="13">
        <v>4733</v>
      </c>
      <c r="P122" s="13">
        <v>4733</v>
      </c>
      <c r="Q122" s="13">
        <v>4733</v>
      </c>
      <c r="R122" s="13" t="s">
        <v>161</v>
      </c>
      <c r="S122" s="13" t="s">
        <v>161</v>
      </c>
      <c r="T122" s="13" t="s">
        <v>161</v>
      </c>
      <c r="U122" s="24">
        <v>1</v>
      </c>
      <c r="V122" s="24">
        <v>1</v>
      </c>
      <c r="W122" s="24">
        <v>1</v>
      </c>
      <c r="X122" s="24" t="s">
        <v>161</v>
      </c>
      <c r="Y122" s="24" t="s">
        <v>161</v>
      </c>
      <c r="Z122" s="24" t="s">
        <v>161</v>
      </c>
      <c r="AA122" s="96" t="s">
        <v>27</v>
      </c>
      <c r="AB122" s="11" t="s">
        <v>365</v>
      </c>
      <c r="AC122" s="102" t="s">
        <v>27</v>
      </c>
      <c r="AD122" s="13">
        <v>20</v>
      </c>
    </row>
    <row r="123" spans="1:30">
      <c r="A123" s="13">
        <v>4734</v>
      </c>
      <c r="B123" s="13">
        <v>4734</v>
      </c>
      <c r="C123" s="13">
        <v>4734</v>
      </c>
      <c r="D123" t="s">
        <v>850</v>
      </c>
      <c r="E123" t="s">
        <v>850</v>
      </c>
      <c r="F123" t="s">
        <v>851</v>
      </c>
      <c r="G123" s="3" t="s">
        <v>852</v>
      </c>
      <c r="H123" s="10" t="s">
        <v>853</v>
      </c>
      <c r="I123" s="23" t="s">
        <v>764</v>
      </c>
      <c r="J123" s="13" t="s">
        <v>729</v>
      </c>
      <c r="K123" s="23" t="s">
        <v>764</v>
      </c>
      <c r="L123" s="13" t="s">
        <v>729</v>
      </c>
      <c r="M123" s="23" t="s">
        <v>765</v>
      </c>
      <c r="N123" t="s">
        <v>729</v>
      </c>
      <c r="O123" s="13">
        <v>4734</v>
      </c>
      <c r="P123" s="13">
        <v>4734</v>
      </c>
      <c r="Q123" s="13">
        <v>4734</v>
      </c>
      <c r="R123" s="13" t="s">
        <v>161</v>
      </c>
      <c r="S123" s="13" t="s">
        <v>161</v>
      </c>
      <c r="T123" s="13" t="s">
        <v>161</v>
      </c>
      <c r="U123" s="24">
        <v>1</v>
      </c>
      <c r="V123" s="24">
        <v>1</v>
      </c>
      <c r="W123" s="24">
        <v>1</v>
      </c>
      <c r="X123" s="24" t="s">
        <v>161</v>
      </c>
      <c r="Y123" s="24" t="s">
        <v>161</v>
      </c>
      <c r="Z123" s="24" t="s">
        <v>161</v>
      </c>
      <c r="AA123" s="96" t="s">
        <v>27</v>
      </c>
      <c r="AB123" s="11" t="s">
        <v>365</v>
      </c>
      <c r="AC123" s="102" t="s">
        <v>27</v>
      </c>
      <c r="AD123" s="13">
        <v>20</v>
      </c>
    </row>
    <row r="124" spans="1:30">
      <c r="A124" s="13">
        <v>4735</v>
      </c>
      <c r="B124" s="13">
        <v>4735</v>
      </c>
      <c r="C124" s="13">
        <v>4735</v>
      </c>
      <c r="D124" t="s">
        <v>854</v>
      </c>
      <c r="E124" t="s">
        <v>854</v>
      </c>
      <c r="F124" t="s">
        <v>855</v>
      </c>
      <c r="G124" s="3" t="s">
        <v>856</v>
      </c>
      <c r="H124" s="10" t="s">
        <v>857</v>
      </c>
      <c r="I124" s="23" t="s">
        <v>764</v>
      </c>
      <c r="J124" s="13" t="s">
        <v>729</v>
      </c>
      <c r="K124" s="23" t="s">
        <v>764</v>
      </c>
      <c r="L124" s="13" t="s">
        <v>729</v>
      </c>
      <c r="M124" s="23" t="s">
        <v>765</v>
      </c>
      <c r="N124" t="s">
        <v>729</v>
      </c>
      <c r="O124" s="13">
        <v>4735</v>
      </c>
      <c r="P124" s="13">
        <v>4735</v>
      </c>
      <c r="Q124" s="13">
        <v>4735</v>
      </c>
      <c r="R124" s="13" t="s">
        <v>161</v>
      </c>
      <c r="S124" s="13" t="s">
        <v>161</v>
      </c>
      <c r="T124" s="13" t="s">
        <v>161</v>
      </c>
      <c r="U124" s="24">
        <v>1</v>
      </c>
      <c r="V124" s="24">
        <v>1</v>
      </c>
      <c r="W124" s="24">
        <v>1</v>
      </c>
      <c r="X124" s="24" t="s">
        <v>161</v>
      </c>
      <c r="Y124" s="24" t="s">
        <v>161</v>
      </c>
      <c r="Z124" s="24" t="s">
        <v>161</v>
      </c>
      <c r="AA124" s="96" t="s">
        <v>27</v>
      </c>
      <c r="AB124" s="11" t="s">
        <v>365</v>
      </c>
      <c r="AC124" s="102" t="s">
        <v>27</v>
      </c>
      <c r="AD124" s="13">
        <v>20</v>
      </c>
    </row>
    <row r="125" spans="1:30">
      <c r="A125" s="13"/>
      <c r="B125" s="13"/>
      <c r="C125" s="13"/>
      <c r="G125" s="3" t="s">
        <v>858</v>
      </c>
      <c r="H125" s="10" t="s">
        <v>858</v>
      </c>
      <c r="I125" s="23"/>
      <c r="K125" s="23"/>
      <c r="L125" s="13"/>
      <c r="M125" s="23"/>
      <c r="N125"/>
      <c r="U125" s="24"/>
      <c r="V125" s="24"/>
      <c r="W125" s="24"/>
      <c r="X125" s="24"/>
      <c r="Y125" s="24"/>
      <c r="Z125" s="24"/>
      <c r="AB125" s="96"/>
      <c r="AC125" s="102" t="s">
        <v>27</v>
      </c>
      <c r="AD125"/>
    </row>
    <row r="126" spans="1:30">
      <c r="A126" s="13">
        <v>2314</v>
      </c>
      <c r="B126" s="13">
        <v>2314</v>
      </c>
      <c r="C126" s="13">
        <v>2314</v>
      </c>
      <c r="D126" t="s">
        <v>859</v>
      </c>
      <c r="E126" t="s">
        <v>859</v>
      </c>
      <c r="F126" t="s">
        <v>860</v>
      </c>
      <c r="G126" s="3" t="s">
        <v>861</v>
      </c>
      <c r="H126" s="10" t="s">
        <v>862</v>
      </c>
      <c r="I126" s="23">
        <v>1.35</v>
      </c>
      <c r="J126" s="13" t="s">
        <v>684</v>
      </c>
      <c r="K126" s="23">
        <v>1.35</v>
      </c>
      <c r="L126" s="13" t="s">
        <v>684</v>
      </c>
      <c r="M126" s="23">
        <v>1.25</v>
      </c>
      <c r="N126" t="s">
        <v>684</v>
      </c>
      <c r="O126" s="13">
        <v>2314</v>
      </c>
      <c r="P126" s="13">
        <v>2314</v>
      </c>
      <c r="Q126" s="13">
        <v>2314</v>
      </c>
      <c r="R126" s="13" t="s">
        <v>161</v>
      </c>
      <c r="S126" s="13" t="s">
        <v>161</v>
      </c>
      <c r="T126" s="13" t="s">
        <v>161</v>
      </c>
      <c r="U126" s="24">
        <v>1</v>
      </c>
      <c r="V126" s="24">
        <v>1</v>
      </c>
      <c r="W126" s="24">
        <v>1</v>
      </c>
      <c r="X126" s="24" t="s">
        <v>311</v>
      </c>
      <c r="Y126" s="24" t="s">
        <v>161</v>
      </c>
      <c r="Z126" s="24" t="s">
        <v>161</v>
      </c>
      <c r="AA126" s="96" t="s">
        <v>27</v>
      </c>
      <c r="AB126" s="11" t="s">
        <v>138</v>
      </c>
      <c r="AC126" s="102" t="s">
        <v>27</v>
      </c>
      <c r="AD126">
        <v>21</v>
      </c>
    </row>
    <row r="127" spans="1:30">
      <c r="A127" s="13">
        <v>5082</v>
      </c>
      <c r="B127" s="13">
        <v>5082</v>
      </c>
      <c r="C127" s="13">
        <v>5082</v>
      </c>
      <c r="D127" t="s">
        <v>863</v>
      </c>
      <c r="E127" t="s">
        <v>863</v>
      </c>
      <c r="F127" t="s">
        <v>864</v>
      </c>
      <c r="G127" s="3" t="s">
        <v>865</v>
      </c>
      <c r="H127" s="10" t="s">
        <v>866</v>
      </c>
      <c r="I127" s="23">
        <v>1.25</v>
      </c>
      <c r="J127" s="13" t="s">
        <v>684</v>
      </c>
      <c r="K127" s="23">
        <v>1.25</v>
      </c>
      <c r="L127" s="13" t="s">
        <v>684</v>
      </c>
      <c r="M127" s="23">
        <v>0.95</v>
      </c>
      <c r="N127" t="s">
        <v>684</v>
      </c>
      <c r="O127" s="13">
        <v>5082</v>
      </c>
      <c r="P127" s="13">
        <v>5082</v>
      </c>
      <c r="Q127" s="13">
        <v>5082</v>
      </c>
      <c r="R127" s="13" t="s">
        <v>161</v>
      </c>
      <c r="S127" s="13" t="s">
        <v>161</v>
      </c>
      <c r="T127" s="13" t="s">
        <v>161</v>
      </c>
      <c r="U127" s="24">
        <v>1</v>
      </c>
      <c r="V127" s="24">
        <v>1</v>
      </c>
      <c r="W127" s="24">
        <v>1</v>
      </c>
      <c r="X127" s="24" t="s">
        <v>311</v>
      </c>
      <c r="Y127" s="24" t="s">
        <v>161</v>
      </c>
      <c r="Z127" s="24" t="s">
        <v>161</v>
      </c>
      <c r="AA127" s="96" t="s">
        <v>27</v>
      </c>
      <c r="AB127" s="11" t="s">
        <v>138</v>
      </c>
      <c r="AC127" s="102" t="s">
        <v>27</v>
      </c>
      <c r="AD127">
        <v>21</v>
      </c>
    </row>
    <row r="128" spans="1:30">
      <c r="A128" s="13">
        <v>3910</v>
      </c>
      <c r="B128" s="13">
        <v>3910</v>
      </c>
      <c r="C128" s="13">
        <v>3910</v>
      </c>
      <c r="D128" t="s">
        <v>867</v>
      </c>
      <c r="E128" t="s">
        <v>867</v>
      </c>
      <c r="F128" t="s">
        <v>452</v>
      </c>
      <c r="G128" s="3" t="s">
        <v>868</v>
      </c>
      <c r="H128" s="10" t="s">
        <v>869</v>
      </c>
      <c r="I128" s="23">
        <v>75</v>
      </c>
      <c r="J128" s="13" t="s">
        <v>870</v>
      </c>
      <c r="K128" s="23">
        <v>75</v>
      </c>
      <c r="L128" s="13" t="s">
        <v>870</v>
      </c>
      <c r="M128" s="23" t="s">
        <v>461</v>
      </c>
      <c r="N128" t="s">
        <v>870</v>
      </c>
      <c r="O128" s="13">
        <v>3910</v>
      </c>
      <c r="P128" s="13">
        <v>3910</v>
      </c>
      <c r="Q128" s="13">
        <v>3910</v>
      </c>
      <c r="R128" s="13" t="s">
        <v>311</v>
      </c>
      <c r="S128" s="13" t="s">
        <v>311</v>
      </c>
      <c r="T128" s="13" t="s">
        <v>311</v>
      </c>
      <c r="U128" s="24">
        <v>1</v>
      </c>
      <c r="V128" s="24">
        <v>1</v>
      </c>
      <c r="W128" s="24">
        <v>1</v>
      </c>
      <c r="X128" s="24" t="s">
        <v>311</v>
      </c>
      <c r="Y128" s="24" t="s">
        <v>311</v>
      </c>
      <c r="Z128" s="24" t="s">
        <v>161</v>
      </c>
      <c r="AB128" s="96"/>
      <c r="AC128" s="102" t="s">
        <v>27</v>
      </c>
      <c r="AD128">
        <v>22</v>
      </c>
    </row>
    <row r="129" spans="1:30">
      <c r="A129" s="13">
        <v>3911</v>
      </c>
      <c r="B129" s="13">
        <v>3911</v>
      </c>
      <c r="C129" s="13">
        <v>3911</v>
      </c>
      <c r="D129" t="s">
        <v>871</v>
      </c>
      <c r="E129" t="s">
        <v>871</v>
      </c>
      <c r="F129" t="s">
        <v>452</v>
      </c>
      <c r="G129" s="3" t="s">
        <v>872</v>
      </c>
      <c r="H129" s="10" t="s">
        <v>873</v>
      </c>
      <c r="I129" s="23">
        <v>75</v>
      </c>
      <c r="J129" s="13" t="s">
        <v>870</v>
      </c>
      <c r="K129" s="23">
        <v>75</v>
      </c>
      <c r="L129" s="13" t="s">
        <v>870</v>
      </c>
      <c r="M129" s="23" t="s">
        <v>461</v>
      </c>
      <c r="N129" t="s">
        <v>870</v>
      </c>
      <c r="O129" s="13">
        <v>3911</v>
      </c>
      <c r="P129" s="13">
        <v>3911</v>
      </c>
      <c r="Q129" s="13">
        <v>3911</v>
      </c>
      <c r="R129" s="13" t="s">
        <v>311</v>
      </c>
      <c r="S129" s="13" t="s">
        <v>311</v>
      </c>
      <c r="T129" s="13" t="s">
        <v>311</v>
      </c>
      <c r="U129" s="24">
        <v>1</v>
      </c>
      <c r="V129" s="24">
        <v>1</v>
      </c>
      <c r="W129" s="24">
        <v>1</v>
      </c>
      <c r="X129" s="24" t="s">
        <v>311</v>
      </c>
      <c r="Y129" s="24" t="s">
        <v>311</v>
      </c>
      <c r="Z129" s="24" t="s">
        <v>161</v>
      </c>
      <c r="AB129" s="96"/>
      <c r="AC129" s="102" t="s">
        <v>27</v>
      </c>
      <c r="AD129">
        <v>22</v>
      </c>
    </row>
    <row r="130" spans="1:30">
      <c r="A130" s="13">
        <v>3912</v>
      </c>
      <c r="B130" s="13">
        <v>3912</v>
      </c>
      <c r="C130" s="13">
        <v>3912</v>
      </c>
      <c r="D130" t="s">
        <v>874</v>
      </c>
      <c r="E130" t="s">
        <v>874</v>
      </c>
      <c r="F130" t="s">
        <v>452</v>
      </c>
      <c r="G130" s="3" t="s">
        <v>875</v>
      </c>
      <c r="H130" s="10" t="s">
        <v>876</v>
      </c>
      <c r="I130" s="23">
        <v>75</v>
      </c>
      <c r="J130" s="13" t="s">
        <v>870</v>
      </c>
      <c r="K130" s="23">
        <v>75</v>
      </c>
      <c r="L130" s="13" t="s">
        <v>870</v>
      </c>
      <c r="M130" s="23" t="s">
        <v>461</v>
      </c>
      <c r="N130" t="s">
        <v>870</v>
      </c>
      <c r="O130" s="13">
        <v>3912</v>
      </c>
      <c r="P130" s="13">
        <v>3912</v>
      </c>
      <c r="Q130" s="13">
        <v>3912</v>
      </c>
      <c r="R130" s="13" t="s">
        <v>311</v>
      </c>
      <c r="S130" s="13" t="s">
        <v>311</v>
      </c>
      <c r="T130" s="13" t="s">
        <v>311</v>
      </c>
      <c r="U130" s="24">
        <v>1</v>
      </c>
      <c r="V130" s="24">
        <v>1</v>
      </c>
      <c r="W130" s="24">
        <v>1</v>
      </c>
      <c r="X130" s="24" t="s">
        <v>311</v>
      </c>
      <c r="Y130" s="24" t="s">
        <v>311</v>
      </c>
      <c r="Z130" s="24" t="s">
        <v>161</v>
      </c>
      <c r="AB130" s="96"/>
      <c r="AC130" s="102" t="s">
        <v>27</v>
      </c>
      <c r="AD130" s="13">
        <v>22</v>
      </c>
    </row>
    <row r="131" spans="1:30">
      <c r="A131" s="13">
        <v>3913</v>
      </c>
      <c r="B131" s="13">
        <v>3913</v>
      </c>
      <c r="C131" s="13">
        <v>3913</v>
      </c>
      <c r="D131" t="s">
        <v>877</v>
      </c>
      <c r="E131" t="s">
        <v>877</v>
      </c>
      <c r="F131" t="s">
        <v>452</v>
      </c>
      <c r="G131" s="3" t="s">
        <v>878</v>
      </c>
      <c r="H131" s="10" t="s">
        <v>879</v>
      </c>
      <c r="I131" s="23">
        <v>75</v>
      </c>
      <c r="J131" s="13" t="s">
        <v>870</v>
      </c>
      <c r="K131" s="23">
        <v>75</v>
      </c>
      <c r="L131" s="13" t="s">
        <v>870</v>
      </c>
      <c r="M131" s="23" t="s">
        <v>461</v>
      </c>
      <c r="N131" t="s">
        <v>870</v>
      </c>
      <c r="O131" s="13">
        <v>3913</v>
      </c>
      <c r="P131" s="13">
        <v>3913</v>
      </c>
      <c r="Q131" s="13">
        <v>3913</v>
      </c>
      <c r="R131" s="13" t="s">
        <v>311</v>
      </c>
      <c r="S131" s="13" t="s">
        <v>311</v>
      </c>
      <c r="T131" s="13" t="s">
        <v>311</v>
      </c>
      <c r="U131" s="24">
        <v>1</v>
      </c>
      <c r="V131" s="24">
        <v>1</v>
      </c>
      <c r="W131" s="24">
        <v>1</v>
      </c>
      <c r="X131" s="24" t="s">
        <v>311</v>
      </c>
      <c r="Y131" s="24" t="s">
        <v>311</v>
      </c>
      <c r="Z131" s="24" t="s">
        <v>161</v>
      </c>
      <c r="AB131" s="96"/>
      <c r="AC131" s="102" t="s">
        <v>27</v>
      </c>
      <c r="AD131" s="13">
        <v>22</v>
      </c>
    </row>
    <row r="132" spans="1:30">
      <c r="A132" s="13">
        <v>5435</v>
      </c>
      <c r="B132" s="13">
        <v>5435</v>
      </c>
      <c r="C132" s="13">
        <v>5435</v>
      </c>
      <c r="D132" t="s">
        <v>880</v>
      </c>
      <c r="E132" t="s">
        <v>880</v>
      </c>
      <c r="F132" t="s">
        <v>452</v>
      </c>
      <c r="G132" s="3" t="s">
        <v>881</v>
      </c>
      <c r="H132" s="10" t="s">
        <v>882</v>
      </c>
      <c r="I132" s="23">
        <v>70</v>
      </c>
      <c r="J132" s="13" t="s">
        <v>883</v>
      </c>
      <c r="K132" s="23">
        <v>70</v>
      </c>
      <c r="L132" s="13" t="s">
        <v>883</v>
      </c>
      <c r="M132" s="23" t="s">
        <v>461</v>
      </c>
      <c r="N132" t="s">
        <v>883</v>
      </c>
      <c r="O132" s="13">
        <v>5435</v>
      </c>
      <c r="P132" s="13">
        <v>5435</v>
      </c>
      <c r="Q132" s="13">
        <v>5435</v>
      </c>
      <c r="R132" s="13" t="s">
        <v>311</v>
      </c>
      <c r="S132" s="13" t="s">
        <v>311</v>
      </c>
      <c r="T132" s="13" t="s">
        <v>311</v>
      </c>
      <c r="U132" s="24">
        <v>1</v>
      </c>
      <c r="V132" s="24">
        <v>1</v>
      </c>
      <c r="W132" s="24">
        <v>1</v>
      </c>
      <c r="X132" s="24" t="s">
        <v>311</v>
      </c>
      <c r="Y132" s="24" t="s">
        <v>311</v>
      </c>
      <c r="Z132" s="24" t="s">
        <v>161</v>
      </c>
      <c r="AB132" s="96"/>
      <c r="AC132" s="102" t="s">
        <v>27</v>
      </c>
      <c r="AD132" s="13">
        <v>22</v>
      </c>
    </row>
    <row r="133" spans="1:30">
      <c r="A133" s="13">
        <v>3964</v>
      </c>
      <c r="B133" s="13">
        <v>3964</v>
      </c>
      <c r="C133" s="13">
        <v>3964</v>
      </c>
      <c r="D133" t="s">
        <v>884</v>
      </c>
      <c r="E133" t="s">
        <v>884</v>
      </c>
      <c r="F133" t="s">
        <v>452</v>
      </c>
      <c r="G133" s="3" t="s">
        <v>885</v>
      </c>
      <c r="H133" s="10" t="s">
        <v>886</v>
      </c>
      <c r="I133" s="23">
        <v>125</v>
      </c>
      <c r="J133" s="13" t="s">
        <v>729</v>
      </c>
      <c r="K133" s="23">
        <v>125</v>
      </c>
      <c r="L133" s="13" t="s">
        <v>729</v>
      </c>
      <c r="M133" s="23" t="s">
        <v>461</v>
      </c>
      <c r="N133" t="s">
        <v>729</v>
      </c>
      <c r="O133" s="13">
        <v>3964</v>
      </c>
      <c r="P133" s="13">
        <v>3964</v>
      </c>
      <c r="Q133" s="13">
        <v>3964</v>
      </c>
      <c r="R133" s="13" t="s">
        <v>311</v>
      </c>
      <c r="S133" s="13" t="s">
        <v>311</v>
      </c>
      <c r="T133" s="13" t="s">
        <v>311</v>
      </c>
      <c r="U133" s="24">
        <v>1</v>
      </c>
      <c r="V133" s="24">
        <v>1</v>
      </c>
      <c r="W133" s="24">
        <v>1</v>
      </c>
      <c r="X133" s="24" t="s">
        <v>311</v>
      </c>
      <c r="Y133" s="24" t="s">
        <v>161</v>
      </c>
      <c r="Z133" s="24" t="s">
        <v>161</v>
      </c>
      <c r="AA133" s="96" t="s">
        <v>27</v>
      </c>
      <c r="AB133" s="11" t="s">
        <v>149</v>
      </c>
      <c r="AC133" s="102" t="s">
        <v>27</v>
      </c>
      <c r="AD133" s="13">
        <v>23</v>
      </c>
    </row>
    <row r="134" spans="1:30">
      <c r="A134" s="13">
        <v>2853</v>
      </c>
      <c r="B134" s="13">
        <v>2853</v>
      </c>
      <c r="C134" s="13">
        <v>2853</v>
      </c>
      <c r="D134" t="s">
        <v>887</v>
      </c>
      <c r="E134" t="s">
        <v>887</v>
      </c>
      <c r="F134" t="s">
        <v>888</v>
      </c>
      <c r="G134" s="3" t="s">
        <v>889</v>
      </c>
      <c r="H134" s="10" t="s">
        <v>890</v>
      </c>
      <c r="I134" s="23">
        <v>0.5</v>
      </c>
      <c r="J134" s="13" t="s">
        <v>891</v>
      </c>
      <c r="K134" s="23">
        <v>0.5</v>
      </c>
      <c r="L134" s="13" t="s">
        <v>891</v>
      </c>
      <c r="M134" s="23">
        <v>0.5</v>
      </c>
      <c r="N134" t="s">
        <v>891</v>
      </c>
      <c r="O134" s="13">
        <v>2853</v>
      </c>
      <c r="P134" s="13">
        <v>2853</v>
      </c>
      <c r="Q134" s="13">
        <v>2853</v>
      </c>
      <c r="R134" s="13" t="s">
        <v>161</v>
      </c>
      <c r="S134" s="13" t="s">
        <v>161</v>
      </c>
      <c r="T134" s="13" t="s">
        <v>161</v>
      </c>
      <c r="U134" s="24">
        <v>0.5</v>
      </c>
      <c r="V134" s="24">
        <v>0.5</v>
      </c>
      <c r="W134" s="24">
        <v>0.5</v>
      </c>
      <c r="X134" s="24" t="s">
        <v>311</v>
      </c>
      <c r="Y134" s="24" t="s">
        <v>161</v>
      </c>
      <c r="Z134" s="24" t="s">
        <v>161</v>
      </c>
      <c r="AA134" s="96" t="s">
        <v>27</v>
      </c>
      <c r="AB134" s="11" t="s">
        <v>163</v>
      </c>
      <c r="AC134" s="102" t="s">
        <v>27</v>
      </c>
      <c r="AD134" s="13">
        <v>24</v>
      </c>
    </row>
    <row r="135" spans="1:30">
      <c r="A135" s="13">
        <v>3266</v>
      </c>
      <c r="B135" s="13">
        <v>3266</v>
      </c>
      <c r="C135" s="13">
        <v>3266</v>
      </c>
      <c r="D135" t="s">
        <v>892</v>
      </c>
      <c r="E135" t="s">
        <v>892</v>
      </c>
      <c r="F135" t="s">
        <v>893</v>
      </c>
      <c r="G135" s="3" t="s">
        <v>894</v>
      </c>
      <c r="H135" s="10" t="s">
        <v>895</v>
      </c>
      <c r="I135" s="23">
        <v>650</v>
      </c>
      <c r="J135" s="13" t="s">
        <v>896</v>
      </c>
      <c r="K135" s="23">
        <v>650</v>
      </c>
      <c r="L135" s="13" t="s">
        <v>896</v>
      </c>
      <c r="M135" s="23">
        <v>650</v>
      </c>
      <c r="N135" t="s">
        <v>896</v>
      </c>
      <c r="O135" s="13">
        <v>3266</v>
      </c>
      <c r="P135" s="13">
        <v>3266</v>
      </c>
      <c r="Q135" s="13">
        <v>3266</v>
      </c>
      <c r="R135" s="13" t="s">
        <v>161</v>
      </c>
      <c r="S135" s="13" t="s">
        <v>161</v>
      </c>
      <c r="T135" s="13" t="s">
        <v>161</v>
      </c>
      <c r="U135" s="24">
        <v>0.5</v>
      </c>
      <c r="V135" s="24">
        <v>0.5</v>
      </c>
      <c r="W135" s="24">
        <v>0.5</v>
      </c>
      <c r="X135" s="24" t="s">
        <v>311</v>
      </c>
      <c r="Y135" s="24" t="s">
        <v>161</v>
      </c>
      <c r="Z135" s="24" t="s">
        <v>161</v>
      </c>
      <c r="AA135" s="96" t="s">
        <v>27</v>
      </c>
      <c r="AB135" s="11" t="s">
        <v>176</v>
      </c>
      <c r="AC135" s="102" t="s">
        <v>27</v>
      </c>
      <c r="AD135" s="13">
        <v>24</v>
      </c>
    </row>
    <row r="136" spans="1:30">
      <c r="A136" s="13">
        <v>2373</v>
      </c>
      <c r="B136" s="13">
        <v>2373</v>
      </c>
      <c r="C136" s="13">
        <v>2373</v>
      </c>
      <c r="D136" t="s">
        <v>897</v>
      </c>
      <c r="E136" t="s">
        <v>897</v>
      </c>
      <c r="F136" t="s">
        <v>898</v>
      </c>
      <c r="G136" s="3" t="s">
        <v>899</v>
      </c>
      <c r="H136" s="10" t="s">
        <v>900</v>
      </c>
      <c r="I136" s="23">
        <v>65</v>
      </c>
      <c r="J136" s="13" t="s">
        <v>901</v>
      </c>
      <c r="K136" s="23">
        <v>65</v>
      </c>
      <c r="L136" s="13" t="s">
        <v>901</v>
      </c>
      <c r="M136" s="23">
        <v>65</v>
      </c>
      <c r="N136" t="s">
        <v>901</v>
      </c>
      <c r="O136" s="13">
        <v>2373</v>
      </c>
      <c r="P136" s="13">
        <v>2373</v>
      </c>
      <c r="Q136" s="13">
        <v>2373</v>
      </c>
      <c r="R136" s="13" t="s">
        <v>161</v>
      </c>
      <c r="S136" s="13" t="s">
        <v>161</v>
      </c>
      <c r="T136" s="13" t="s">
        <v>161</v>
      </c>
      <c r="U136" s="24">
        <v>1</v>
      </c>
      <c r="V136" s="24">
        <v>1</v>
      </c>
      <c r="W136" s="24">
        <v>1</v>
      </c>
      <c r="X136" s="24" t="s">
        <v>311</v>
      </c>
      <c r="Y136" s="24" t="s">
        <v>311</v>
      </c>
      <c r="Z136" s="24" t="s">
        <v>161</v>
      </c>
      <c r="AA136" s="96"/>
      <c r="AC136" s="102" t="s">
        <v>27</v>
      </c>
      <c r="AD136" s="13">
        <v>24</v>
      </c>
    </row>
    <row r="137" spans="1:30">
      <c r="A137" s="13">
        <v>4748</v>
      </c>
      <c r="B137" s="13">
        <v>4748</v>
      </c>
      <c r="C137" s="13">
        <v>4748</v>
      </c>
      <c r="D137" t="s">
        <v>902</v>
      </c>
      <c r="E137" t="s">
        <v>902</v>
      </c>
      <c r="F137" t="s">
        <v>903</v>
      </c>
      <c r="G137" s="3" t="s">
        <v>904</v>
      </c>
      <c r="H137" s="10" t="s">
        <v>905</v>
      </c>
      <c r="I137" s="23">
        <v>70</v>
      </c>
      <c r="J137" s="13" t="s">
        <v>901</v>
      </c>
      <c r="K137" s="23">
        <v>70</v>
      </c>
      <c r="L137" s="13" t="s">
        <v>901</v>
      </c>
      <c r="M137" s="23">
        <v>70</v>
      </c>
      <c r="N137" t="s">
        <v>901</v>
      </c>
      <c r="O137" s="13">
        <v>4748</v>
      </c>
      <c r="P137" s="13">
        <v>4748</v>
      </c>
      <c r="Q137" s="13">
        <v>4748</v>
      </c>
      <c r="R137" s="13" t="s">
        <v>161</v>
      </c>
      <c r="S137" s="13" t="s">
        <v>161</v>
      </c>
      <c r="T137" s="13" t="s">
        <v>161</v>
      </c>
      <c r="U137" s="24">
        <v>1</v>
      </c>
      <c r="V137" s="24">
        <v>1</v>
      </c>
      <c r="W137" s="24">
        <v>1</v>
      </c>
      <c r="X137" s="24" t="s">
        <v>311</v>
      </c>
      <c r="Y137" s="24" t="s">
        <v>311</v>
      </c>
      <c r="Z137" s="24" t="s">
        <v>161</v>
      </c>
      <c r="AB137" s="96"/>
      <c r="AC137" s="102" t="s">
        <v>27</v>
      </c>
      <c r="AD137" s="13">
        <v>24</v>
      </c>
    </row>
    <row r="138" spans="1:30">
      <c r="A138" s="13">
        <v>2374</v>
      </c>
      <c r="B138" s="13">
        <v>2374</v>
      </c>
      <c r="C138" s="13">
        <v>2374</v>
      </c>
      <c r="D138" t="s">
        <v>906</v>
      </c>
      <c r="E138" t="s">
        <v>906</v>
      </c>
      <c r="F138" t="s">
        <v>907</v>
      </c>
      <c r="G138" s="3" t="s">
        <v>908</v>
      </c>
      <c r="H138" s="10" t="s">
        <v>909</v>
      </c>
      <c r="I138" s="23">
        <v>65</v>
      </c>
      <c r="J138" s="13" t="s">
        <v>901</v>
      </c>
      <c r="K138" s="23">
        <v>65</v>
      </c>
      <c r="L138" s="13" t="s">
        <v>901</v>
      </c>
      <c r="M138" s="23">
        <v>65</v>
      </c>
      <c r="N138" t="s">
        <v>901</v>
      </c>
      <c r="O138" s="13">
        <v>2374</v>
      </c>
      <c r="P138" s="13">
        <v>2374</v>
      </c>
      <c r="Q138" s="13">
        <v>2374</v>
      </c>
      <c r="R138" s="13" t="s">
        <v>161</v>
      </c>
      <c r="S138" s="13" t="s">
        <v>161</v>
      </c>
      <c r="T138" s="13" t="s">
        <v>161</v>
      </c>
      <c r="U138" s="24">
        <v>1</v>
      </c>
      <c r="V138" s="24">
        <v>1</v>
      </c>
      <c r="W138" s="24">
        <v>1</v>
      </c>
      <c r="X138" s="24" t="s">
        <v>311</v>
      </c>
      <c r="Y138" s="24" t="s">
        <v>161</v>
      </c>
      <c r="Z138" s="24" t="s">
        <v>161</v>
      </c>
      <c r="AA138" s="96" t="s">
        <v>27</v>
      </c>
      <c r="AB138" s="11" t="s">
        <v>185</v>
      </c>
      <c r="AC138" s="102" t="s">
        <v>27</v>
      </c>
      <c r="AD138" s="13">
        <v>24</v>
      </c>
    </row>
    <row r="139" spans="1:30">
      <c r="A139" s="13">
        <v>10041</v>
      </c>
      <c r="B139" s="13">
        <v>10041</v>
      </c>
      <c r="C139" s="13">
        <v>10041</v>
      </c>
      <c r="D139" t="s">
        <v>910</v>
      </c>
      <c r="E139" t="s">
        <v>910</v>
      </c>
      <c r="F139" t="s">
        <v>452</v>
      </c>
      <c r="G139" s="3" t="s">
        <v>911</v>
      </c>
      <c r="H139" s="10" t="s">
        <v>912</v>
      </c>
      <c r="I139" s="23">
        <v>50</v>
      </c>
      <c r="J139" s="13" t="s">
        <v>913</v>
      </c>
      <c r="K139" s="23">
        <v>50</v>
      </c>
      <c r="L139" s="13" t="s">
        <v>913</v>
      </c>
      <c r="M139" s="23">
        <v>50</v>
      </c>
      <c r="N139" t="s">
        <v>913</v>
      </c>
      <c r="O139" s="13">
        <v>10041</v>
      </c>
      <c r="P139" s="13">
        <v>10041</v>
      </c>
      <c r="Q139" s="13">
        <v>10041</v>
      </c>
      <c r="R139" s="13" t="s">
        <v>311</v>
      </c>
      <c r="S139" s="13" t="s">
        <v>311</v>
      </c>
      <c r="T139" s="13" t="s">
        <v>311</v>
      </c>
      <c r="U139" s="24">
        <v>1</v>
      </c>
      <c r="V139" s="24">
        <v>1</v>
      </c>
      <c r="W139" s="24">
        <v>1</v>
      </c>
      <c r="X139" s="24" t="s">
        <v>311</v>
      </c>
      <c r="Y139" s="24" t="s">
        <v>311</v>
      </c>
      <c r="Z139" s="24" t="s">
        <v>161</v>
      </c>
      <c r="AB139" s="96"/>
      <c r="AC139" s="102" t="s">
        <v>27</v>
      </c>
      <c r="AD139" s="13">
        <v>24</v>
      </c>
    </row>
    <row r="140" spans="1:30">
      <c r="A140" s="13">
        <v>2640</v>
      </c>
      <c r="B140" s="13">
        <v>2640</v>
      </c>
      <c r="C140" s="13">
        <v>2640</v>
      </c>
      <c r="D140" t="s">
        <v>914</v>
      </c>
      <c r="E140" t="s">
        <v>914</v>
      </c>
      <c r="F140" t="s">
        <v>915</v>
      </c>
      <c r="G140" s="3" t="s">
        <v>916</v>
      </c>
      <c r="H140" s="10" t="s">
        <v>917</v>
      </c>
      <c r="I140" s="23">
        <v>55</v>
      </c>
      <c r="J140" s="13" t="s">
        <v>883</v>
      </c>
      <c r="K140" s="23">
        <v>55</v>
      </c>
      <c r="L140" s="13" t="s">
        <v>883</v>
      </c>
      <c r="M140" s="23">
        <v>45</v>
      </c>
      <c r="N140" t="s">
        <v>883</v>
      </c>
      <c r="O140" s="13">
        <v>2640</v>
      </c>
      <c r="P140" s="13">
        <v>2640</v>
      </c>
      <c r="Q140" s="13">
        <v>2640</v>
      </c>
      <c r="R140" s="13" t="s">
        <v>161</v>
      </c>
      <c r="S140" s="13" t="s">
        <v>161</v>
      </c>
      <c r="T140" s="13" t="s">
        <v>161</v>
      </c>
      <c r="U140" s="24">
        <v>1</v>
      </c>
      <c r="V140" s="24">
        <v>1</v>
      </c>
      <c r="W140" s="24">
        <v>1</v>
      </c>
      <c r="X140" s="24" t="s">
        <v>311</v>
      </c>
      <c r="Y140" s="24" t="s">
        <v>161</v>
      </c>
      <c r="Z140" s="24" t="s">
        <v>161</v>
      </c>
      <c r="AA140" s="96" t="s">
        <v>27</v>
      </c>
      <c r="AB140" s="96" t="s">
        <v>199</v>
      </c>
      <c r="AC140" s="102" t="s">
        <v>27</v>
      </c>
      <c r="AD140" s="13">
        <v>25</v>
      </c>
    </row>
    <row r="141" spans="1:30">
      <c r="A141" s="13">
        <v>2641</v>
      </c>
      <c r="B141" s="13">
        <v>2641</v>
      </c>
      <c r="C141" s="13">
        <v>2641</v>
      </c>
      <c r="D141" t="s">
        <v>918</v>
      </c>
      <c r="E141" t="s">
        <v>918</v>
      </c>
      <c r="F141" t="s">
        <v>452</v>
      </c>
      <c r="G141" s="3" t="s">
        <v>919</v>
      </c>
      <c r="H141" s="10" t="s">
        <v>920</v>
      </c>
      <c r="I141" s="23">
        <v>55</v>
      </c>
      <c r="J141" s="13" t="s">
        <v>883</v>
      </c>
      <c r="K141" s="23">
        <v>55</v>
      </c>
      <c r="L141" s="13" t="s">
        <v>883</v>
      </c>
      <c r="M141" s="23" t="s">
        <v>461</v>
      </c>
      <c r="N141" t="s">
        <v>883</v>
      </c>
      <c r="O141" s="13">
        <v>2641</v>
      </c>
      <c r="P141" s="13">
        <v>2641</v>
      </c>
      <c r="Q141" s="13">
        <v>2641</v>
      </c>
      <c r="R141" s="13" t="s">
        <v>311</v>
      </c>
      <c r="S141" s="13" t="s">
        <v>311</v>
      </c>
      <c r="T141" s="13" t="s">
        <v>311</v>
      </c>
      <c r="U141" s="24">
        <v>1</v>
      </c>
      <c r="V141" s="24">
        <v>1</v>
      </c>
      <c r="W141" s="24">
        <v>1</v>
      </c>
      <c r="X141" s="24" t="s">
        <v>311</v>
      </c>
      <c r="Y141" s="24" t="s">
        <v>161</v>
      </c>
      <c r="Z141" s="24" t="s">
        <v>161</v>
      </c>
      <c r="AA141" s="96" t="s">
        <v>27</v>
      </c>
      <c r="AB141" s="96" t="s">
        <v>199</v>
      </c>
      <c r="AC141" s="102" t="s">
        <v>27</v>
      </c>
      <c r="AD141" s="13">
        <v>25</v>
      </c>
    </row>
    <row r="142" spans="1:30">
      <c r="A142" s="13">
        <v>2643</v>
      </c>
      <c r="B142" s="13">
        <v>2643</v>
      </c>
      <c r="C142" s="13">
        <v>2643</v>
      </c>
      <c r="D142" t="s">
        <v>921</v>
      </c>
      <c r="E142" t="s">
        <v>921</v>
      </c>
      <c r="F142" t="s">
        <v>452</v>
      </c>
      <c r="G142" s="3" t="s">
        <v>922</v>
      </c>
      <c r="H142" s="10" t="s">
        <v>923</v>
      </c>
      <c r="I142" s="23">
        <v>55</v>
      </c>
      <c r="J142" s="13" t="s">
        <v>883</v>
      </c>
      <c r="K142" s="23">
        <v>55</v>
      </c>
      <c r="L142" s="13" t="s">
        <v>883</v>
      </c>
      <c r="M142" s="23" t="s">
        <v>461</v>
      </c>
      <c r="N142" t="s">
        <v>883</v>
      </c>
      <c r="O142" s="13">
        <v>2643</v>
      </c>
      <c r="P142" s="13">
        <v>2643</v>
      </c>
      <c r="Q142" s="13">
        <v>2643</v>
      </c>
      <c r="R142" s="13" t="s">
        <v>311</v>
      </c>
      <c r="S142" s="13" t="s">
        <v>311</v>
      </c>
      <c r="T142" s="13" t="s">
        <v>311</v>
      </c>
      <c r="U142" s="24">
        <v>1</v>
      </c>
      <c r="V142" s="24">
        <v>1</v>
      </c>
      <c r="W142" s="24">
        <v>1</v>
      </c>
      <c r="X142" s="24" t="s">
        <v>311</v>
      </c>
      <c r="Y142" s="24" t="s">
        <v>161</v>
      </c>
      <c r="Z142" s="24" t="s">
        <v>161</v>
      </c>
      <c r="AA142" s="96" t="s">
        <v>27</v>
      </c>
      <c r="AB142" s="96" t="s">
        <v>199</v>
      </c>
      <c r="AC142" s="102" t="s">
        <v>27</v>
      </c>
      <c r="AD142" s="13">
        <v>25</v>
      </c>
    </row>
    <row r="143" spans="1:30">
      <c r="A143" s="13">
        <v>2726</v>
      </c>
      <c r="B143" s="13">
        <v>2726</v>
      </c>
      <c r="C143" s="13">
        <v>2726</v>
      </c>
      <c r="D143" t="s">
        <v>924</v>
      </c>
      <c r="E143" t="s">
        <v>924</v>
      </c>
      <c r="F143" t="s">
        <v>452</v>
      </c>
      <c r="G143" s="3" t="s">
        <v>925</v>
      </c>
      <c r="H143" s="10" t="s">
        <v>926</v>
      </c>
      <c r="I143" s="23">
        <v>55</v>
      </c>
      <c r="J143" s="13" t="s">
        <v>883</v>
      </c>
      <c r="K143" s="23">
        <v>55</v>
      </c>
      <c r="L143" s="13" t="s">
        <v>883</v>
      </c>
      <c r="M143" s="23" t="s">
        <v>461</v>
      </c>
      <c r="N143" t="s">
        <v>883</v>
      </c>
      <c r="O143" s="13">
        <v>2726</v>
      </c>
      <c r="P143" s="13">
        <v>2726</v>
      </c>
      <c r="Q143" s="13">
        <v>2726</v>
      </c>
      <c r="R143" s="13" t="s">
        <v>311</v>
      </c>
      <c r="S143" s="13" t="s">
        <v>311</v>
      </c>
      <c r="T143" s="13" t="s">
        <v>311</v>
      </c>
      <c r="U143" s="24">
        <v>1</v>
      </c>
      <c r="V143" s="24">
        <v>1</v>
      </c>
      <c r="W143" s="24">
        <v>1</v>
      </c>
      <c r="X143" s="24" t="s">
        <v>311</v>
      </c>
      <c r="Y143" s="24" t="s">
        <v>161</v>
      </c>
      <c r="Z143" s="24" t="s">
        <v>161</v>
      </c>
      <c r="AA143" s="96" t="s">
        <v>27</v>
      </c>
      <c r="AB143" s="96" t="s">
        <v>199</v>
      </c>
      <c r="AC143" s="102" t="s">
        <v>27</v>
      </c>
      <c r="AD143" s="13">
        <v>25</v>
      </c>
    </row>
    <row r="144" spans="1:30">
      <c r="A144" s="13">
        <v>2644</v>
      </c>
      <c r="B144" s="13">
        <v>2644</v>
      </c>
      <c r="C144" s="13">
        <v>2644</v>
      </c>
      <c r="D144" t="s">
        <v>927</v>
      </c>
      <c r="E144" t="s">
        <v>927</v>
      </c>
      <c r="F144" t="s">
        <v>452</v>
      </c>
      <c r="G144" s="3" t="s">
        <v>928</v>
      </c>
      <c r="H144" s="10" t="s">
        <v>929</v>
      </c>
      <c r="I144" s="23">
        <v>55</v>
      </c>
      <c r="J144" s="13" t="s">
        <v>883</v>
      </c>
      <c r="K144" s="23">
        <v>55</v>
      </c>
      <c r="L144" s="13" t="s">
        <v>883</v>
      </c>
      <c r="M144" s="23" t="s">
        <v>461</v>
      </c>
      <c r="N144" t="s">
        <v>883</v>
      </c>
      <c r="O144" s="13">
        <v>2644</v>
      </c>
      <c r="P144" s="13">
        <v>2644</v>
      </c>
      <c r="Q144" s="13">
        <v>2644</v>
      </c>
      <c r="R144" s="13" t="s">
        <v>311</v>
      </c>
      <c r="S144" s="13" t="s">
        <v>311</v>
      </c>
      <c r="T144" s="13" t="s">
        <v>311</v>
      </c>
      <c r="U144" s="24">
        <v>1</v>
      </c>
      <c r="V144" s="24">
        <v>1</v>
      </c>
      <c r="W144" s="24">
        <v>1</v>
      </c>
      <c r="X144" s="24" t="s">
        <v>311</v>
      </c>
      <c r="Y144" s="24" t="s">
        <v>161</v>
      </c>
      <c r="Z144" s="24" t="s">
        <v>161</v>
      </c>
      <c r="AA144" s="96" t="s">
        <v>27</v>
      </c>
      <c r="AB144" s="96" t="s">
        <v>199</v>
      </c>
      <c r="AC144" s="102" t="s">
        <v>27</v>
      </c>
      <c r="AD144" s="13">
        <v>25</v>
      </c>
    </row>
    <row r="145" spans="1:30">
      <c r="A145" s="13">
        <v>2646</v>
      </c>
      <c r="B145" s="13">
        <v>2646</v>
      </c>
      <c r="C145" s="13">
        <v>2646</v>
      </c>
      <c r="D145" t="s">
        <v>930</v>
      </c>
      <c r="E145" t="s">
        <v>930</v>
      </c>
      <c r="F145" t="s">
        <v>931</v>
      </c>
      <c r="G145" s="3" t="s">
        <v>932</v>
      </c>
      <c r="H145" s="10" t="s">
        <v>933</v>
      </c>
      <c r="I145" s="23">
        <v>55</v>
      </c>
      <c r="J145" s="13" t="s">
        <v>883</v>
      </c>
      <c r="K145" s="23">
        <v>55</v>
      </c>
      <c r="L145" s="13" t="s">
        <v>883</v>
      </c>
      <c r="M145" s="23">
        <v>45</v>
      </c>
      <c r="N145" t="s">
        <v>883</v>
      </c>
      <c r="O145">
        <v>2646</v>
      </c>
      <c r="P145" s="13">
        <v>2646</v>
      </c>
      <c r="Q145">
        <v>2646</v>
      </c>
      <c r="R145" s="13" t="s">
        <v>161</v>
      </c>
      <c r="S145" s="13" t="s">
        <v>161</v>
      </c>
      <c r="T145" s="13" t="s">
        <v>161</v>
      </c>
      <c r="U145" s="24">
        <v>1</v>
      </c>
      <c r="V145" s="24">
        <v>1</v>
      </c>
      <c r="W145" s="24">
        <v>1</v>
      </c>
      <c r="X145" s="24" t="s">
        <v>311</v>
      </c>
      <c r="Y145" s="24" t="s">
        <v>161</v>
      </c>
      <c r="Z145" s="24" t="s">
        <v>161</v>
      </c>
      <c r="AA145" s="96" t="s">
        <v>27</v>
      </c>
      <c r="AB145" s="96" t="s">
        <v>199</v>
      </c>
      <c r="AC145" s="102" t="s">
        <v>27</v>
      </c>
      <c r="AD145" s="13">
        <v>25</v>
      </c>
    </row>
    <row r="146" spans="1:30">
      <c r="A146" s="13">
        <v>3494</v>
      </c>
      <c r="B146" s="13">
        <v>3494</v>
      </c>
      <c r="C146" s="13">
        <v>3494</v>
      </c>
      <c r="D146" t="s">
        <v>934</v>
      </c>
      <c r="E146" t="s">
        <v>934</v>
      </c>
      <c r="F146" t="s">
        <v>935</v>
      </c>
      <c r="G146" s="3" t="s">
        <v>936</v>
      </c>
      <c r="H146" s="10" t="s">
        <v>937</v>
      </c>
      <c r="I146" s="23">
        <v>80</v>
      </c>
      <c r="J146" s="13" t="s">
        <v>938</v>
      </c>
      <c r="K146" s="23">
        <v>80</v>
      </c>
      <c r="L146" s="13" t="s">
        <v>938</v>
      </c>
      <c r="M146" s="23">
        <v>80</v>
      </c>
      <c r="N146" t="s">
        <v>938</v>
      </c>
      <c r="O146" s="13">
        <v>3494</v>
      </c>
      <c r="P146" s="13">
        <v>3494</v>
      </c>
      <c r="Q146" s="13">
        <v>3494</v>
      </c>
      <c r="R146" s="13" t="s">
        <v>161</v>
      </c>
      <c r="S146" s="13" t="s">
        <v>161</v>
      </c>
      <c r="T146" s="13" t="s">
        <v>161</v>
      </c>
      <c r="U146" s="24">
        <v>1</v>
      </c>
      <c r="V146" s="24">
        <v>1</v>
      </c>
      <c r="W146" s="24">
        <v>1</v>
      </c>
      <c r="X146" s="24" t="s">
        <v>311</v>
      </c>
      <c r="Y146" s="24" t="s">
        <v>311</v>
      </c>
      <c r="Z146" s="24" t="s">
        <v>161</v>
      </c>
      <c r="AB146" s="96"/>
      <c r="AC146" s="102" t="s">
        <v>27</v>
      </c>
      <c r="AD146" s="13">
        <v>26</v>
      </c>
    </row>
    <row r="147" spans="1:30">
      <c r="A147" s="13">
        <v>3495</v>
      </c>
      <c r="B147" s="13">
        <v>3495</v>
      </c>
      <c r="C147" s="13">
        <v>3495</v>
      </c>
      <c r="D147" t="s">
        <v>939</v>
      </c>
      <c r="E147" t="s">
        <v>939</v>
      </c>
      <c r="F147" t="s">
        <v>940</v>
      </c>
      <c r="G147" s="3" t="s">
        <v>941</v>
      </c>
      <c r="H147" s="10" t="s">
        <v>942</v>
      </c>
      <c r="I147" s="23">
        <v>200</v>
      </c>
      <c r="J147" s="13" t="s">
        <v>938</v>
      </c>
      <c r="K147" s="23">
        <v>200</v>
      </c>
      <c r="L147" s="13" t="s">
        <v>938</v>
      </c>
      <c r="M147" s="23">
        <v>200</v>
      </c>
      <c r="N147" t="s">
        <v>938</v>
      </c>
      <c r="O147" s="13">
        <v>3495</v>
      </c>
      <c r="P147" s="13">
        <v>3495</v>
      </c>
      <c r="Q147" s="13">
        <v>3495</v>
      </c>
      <c r="R147" s="13" t="s">
        <v>161</v>
      </c>
      <c r="S147" s="13" t="s">
        <v>161</v>
      </c>
      <c r="T147" s="13" t="s">
        <v>161</v>
      </c>
      <c r="U147" s="24">
        <v>1</v>
      </c>
      <c r="V147" s="24">
        <v>1</v>
      </c>
      <c r="W147" s="24">
        <v>1</v>
      </c>
      <c r="X147" s="24" t="s">
        <v>311</v>
      </c>
      <c r="Y147" s="24" t="s">
        <v>311</v>
      </c>
      <c r="Z147" s="24" t="s">
        <v>161</v>
      </c>
      <c r="AB147" s="96"/>
      <c r="AC147" s="102" t="s">
        <v>27</v>
      </c>
      <c r="AD147" s="13">
        <v>26</v>
      </c>
    </row>
    <row r="148" spans="1:30">
      <c r="A148" s="13">
        <v>3496</v>
      </c>
      <c r="B148" s="13">
        <v>3496</v>
      </c>
      <c r="C148" s="13">
        <v>3496</v>
      </c>
      <c r="D148" t="s">
        <v>943</v>
      </c>
      <c r="E148" t="s">
        <v>943</v>
      </c>
      <c r="F148" t="s">
        <v>944</v>
      </c>
      <c r="G148" s="3" t="s">
        <v>945</v>
      </c>
      <c r="H148" s="10" t="s">
        <v>946</v>
      </c>
      <c r="I148" s="23">
        <v>400</v>
      </c>
      <c r="J148" s="13" t="s">
        <v>938</v>
      </c>
      <c r="K148" s="23">
        <v>400</v>
      </c>
      <c r="L148" s="13" t="s">
        <v>938</v>
      </c>
      <c r="M148" s="23">
        <v>400</v>
      </c>
      <c r="N148" t="s">
        <v>938</v>
      </c>
      <c r="O148" s="13">
        <v>3496</v>
      </c>
      <c r="P148" s="13">
        <v>3496</v>
      </c>
      <c r="Q148" s="13">
        <v>3496</v>
      </c>
      <c r="R148" s="13" t="s">
        <v>161</v>
      </c>
      <c r="S148" s="13" t="s">
        <v>161</v>
      </c>
      <c r="T148" s="13" t="s">
        <v>161</v>
      </c>
      <c r="U148" s="24">
        <v>1</v>
      </c>
      <c r="V148" s="24">
        <v>1</v>
      </c>
      <c r="W148" s="24">
        <v>1</v>
      </c>
      <c r="X148" s="24" t="s">
        <v>311</v>
      </c>
      <c r="Y148" s="24" t="s">
        <v>311</v>
      </c>
      <c r="Z148" s="24" t="s">
        <v>161</v>
      </c>
      <c r="AB148" s="96"/>
      <c r="AC148" s="102" t="s">
        <v>27</v>
      </c>
      <c r="AD148" s="13">
        <v>26</v>
      </c>
    </row>
    <row r="149" spans="1:30">
      <c r="A149" s="13">
        <v>3497</v>
      </c>
      <c r="B149" s="13">
        <v>3497</v>
      </c>
      <c r="C149" s="13">
        <v>3497</v>
      </c>
      <c r="D149" t="s">
        <v>947</v>
      </c>
      <c r="E149" t="s">
        <v>947</v>
      </c>
      <c r="F149" t="s">
        <v>948</v>
      </c>
      <c r="G149" s="3" t="s">
        <v>949</v>
      </c>
      <c r="H149" s="10" t="s">
        <v>950</v>
      </c>
      <c r="I149" s="23">
        <v>80</v>
      </c>
      <c r="J149" s="13" t="s">
        <v>938</v>
      </c>
      <c r="K149" s="23">
        <v>80</v>
      </c>
      <c r="L149" s="13" t="s">
        <v>938</v>
      </c>
      <c r="M149" s="23">
        <v>80</v>
      </c>
      <c r="N149" t="s">
        <v>938</v>
      </c>
      <c r="O149">
        <v>3497</v>
      </c>
      <c r="P149" s="13">
        <v>3497</v>
      </c>
      <c r="Q149" s="13">
        <v>3497</v>
      </c>
      <c r="R149" s="13" t="s">
        <v>161</v>
      </c>
      <c r="S149" s="13" t="s">
        <v>161</v>
      </c>
      <c r="T149" s="13" t="s">
        <v>161</v>
      </c>
      <c r="U149" s="24">
        <v>1</v>
      </c>
      <c r="V149" s="24">
        <v>1</v>
      </c>
      <c r="W149" s="24">
        <v>1</v>
      </c>
      <c r="X149" s="24" t="s">
        <v>311</v>
      </c>
      <c r="Y149" s="24" t="s">
        <v>311</v>
      </c>
      <c r="Z149" s="24" t="s">
        <v>161</v>
      </c>
      <c r="AB149" s="96"/>
      <c r="AC149" s="102" t="s">
        <v>27</v>
      </c>
      <c r="AD149" s="13">
        <v>26</v>
      </c>
    </row>
    <row r="150" spans="1:30">
      <c r="A150" s="13">
        <v>3498</v>
      </c>
      <c r="B150" s="13">
        <v>3498</v>
      </c>
      <c r="C150" s="13">
        <v>3498</v>
      </c>
      <c r="D150" t="s">
        <v>951</v>
      </c>
      <c r="E150" t="s">
        <v>951</v>
      </c>
      <c r="F150" t="s">
        <v>952</v>
      </c>
      <c r="G150" s="3" t="s">
        <v>953</v>
      </c>
      <c r="H150" s="10" t="s">
        <v>954</v>
      </c>
      <c r="I150" s="23">
        <v>200</v>
      </c>
      <c r="J150" s="13" t="s">
        <v>938</v>
      </c>
      <c r="K150" s="23">
        <v>200</v>
      </c>
      <c r="L150" s="13" t="s">
        <v>938</v>
      </c>
      <c r="M150" s="23">
        <v>200</v>
      </c>
      <c r="N150" t="s">
        <v>938</v>
      </c>
      <c r="O150">
        <v>3498</v>
      </c>
      <c r="P150" s="13">
        <v>3498</v>
      </c>
      <c r="Q150" s="13">
        <v>3498</v>
      </c>
      <c r="R150" s="12" t="s">
        <v>161</v>
      </c>
      <c r="S150" s="12" t="s">
        <v>161</v>
      </c>
      <c r="T150" s="12" t="s">
        <v>161</v>
      </c>
      <c r="U150" s="24">
        <v>1</v>
      </c>
      <c r="V150" s="24">
        <v>1</v>
      </c>
      <c r="W150" s="24">
        <v>1</v>
      </c>
      <c r="X150" s="24" t="s">
        <v>311</v>
      </c>
      <c r="Y150" s="24" t="s">
        <v>311</v>
      </c>
      <c r="Z150" s="24" t="s">
        <v>161</v>
      </c>
      <c r="AC150" s="102" t="s">
        <v>27</v>
      </c>
      <c r="AD150">
        <v>26</v>
      </c>
    </row>
    <row r="151" spans="1:30">
      <c r="A151" s="13">
        <v>3499</v>
      </c>
      <c r="B151" s="13">
        <v>3499</v>
      </c>
      <c r="C151" s="13">
        <v>3499</v>
      </c>
      <c r="D151" t="s">
        <v>955</v>
      </c>
      <c r="E151" t="s">
        <v>955</v>
      </c>
      <c r="F151" t="s">
        <v>956</v>
      </c>
      <c r="G151" s="3" t="s">
        <v>957</v>
      </c>
      <c r="H151" s="10" t="s">
        <v>958</v>
      </c>
      <c r="I151" s="23">
        <v>400</v>
      </c>
      <c r="J151" s="13" t="s">
        <v>938</v>
      </c>
      <c r="K151" s="23">
        <v>400</v>
      </c>
      <c r="L151" s="13" t="s">
        <v>938</v>
      </c>
      <c r="M151" s="23">
        <v>400</v>
      </c>
      <c r="N151" t="s">
        <v>938</v>
      </c>
      <c r="O151" s="13">
        <v>3499</v>
      </c>
      <c r="P151" s="13">
        <v>3499</v>
      </c>
      <c r="Q151" s="13">
        <v>3499</v>
      </c>
      <c r="R151" s="13" t="s">
        <v>161</v>
      </c>
      <c r="S151" s="13" t="s">
        <v>161</v>
      </c>
      <c r="T151" s="13" t="s">
        <v>161</v>
      </c>
      <c r="U151" s="24">
        <v>1</v>
      </c>
      <c r="V151" s="24">
        <v>1</v>
      </c>
      <c r="W151" s="24">
        <v>1</v>
      </c>
      <c r="X151" s="24" t="s">
        <v>311</v>
      </c>
      <c r="Y151" s="24" t="s">
        <v>311</v>
      </c>
      <c r="Z151" s="24" t="s">
        <v>161</v>
      </c>
      <c r="AB151" s="96"/>
      <c r="AC151" s="102" t="s">
        <v>27</v>
      </c>
      <c r="AD151">
        <v>26</v>
      </c>
    </row>
    <row r="152" spans="1:30">
      <c r="A152" s="13">
        <v>3500</v>
      </c>
      <c r="B152" s="13">
        <v>3500</v>
      </c>
      <c r="C152" s="13">
        <v>3500</v>
      </c>
      <c r="D152" t="s">
        <v>959</v>
      </c>
      <c r="E152" t="s">
        <v>959</v>
      </c>
      <c r="F152" t="s">
        <v>960</v>
      </c>
      <c r="G152" s="3" t="s">
        <v>961</v>
      </c>
      <c r="H152" s="10" t="s">
        <v>962</v>
      </c>
      <c r="I152" s="23">
        <v>80</v>
      </c>
      <c r="J152" s="13" t="s">
        <v>938</v>
      </c>
      <c r="K152" s="23">
        <v>80</v>
      </c>
      <c r="L152" s="13" t="s">
        <v>938</v>
      </c>
      <c r="M152" s="23">
        <v>80</v>
      </c>
      <c r="N152" t="s">
        <v>938</v>
      </c>
      <c r="O152" s="13">
        <v>3500</v>
      </c>
      <c r="P152" s="13">
        <v>3500</v>
      </c>
      <c r="Q152" s="13">
        <v>3500</v>
      </c>
      <c r="R152" s="13" t="s">
        <v>161</v>
      </c>
      <c r="S152" s="13" t="s">
        <v>161</v>
      </c>
      <c r="T152" s="13" t="s">
        <v>161</v>
      </c>
      <c r="U152" s="24">
        <v>1</v>
      </c>
      <c r="V152" s="24">
        <v>1</v>
      </c>
      <c r="W152" s="24">
        <v>1</v>
      </c>
      <c r="X152" s="24" t="s">
        <v>311</v>
      </c>
      <c r="Y152" s="24" t="s">
        <v>311</v>
      </c>
      <c r="Z152" s="24" t="s">
        <v>161</v>
      </c>
      <c r="AB152" s="96"/>
      <c r="AC152" s="102" t="s">
        <v>27</v>
      </c>
      <c r="AD152">
        <v>26</v>
      </c>
    </row>
    <row r="153" spans="1:30">
      <c r="A153" s="13">
        <v>3501</v>
      </c>
      <c r="B153" s="13">
        <v>3501</v>
      </c>
      <c r="C153" s="13">
        <v>3501</v>
      </c>
      <c r="D153" t="s">
        <v>963</v>
      </c>
      <c r="E153" t="s">
        <v>963</v>
      </c>
      <c r="F153" t="s">
        <v>964</v>
      </c>
      <c r="G153" s="3" t="s">
        <v>965</v>
      </c>
      <c r="H153" s="10" t="s">
        <v>966</v>
      </c>
      <c r="I153" s="23">
        <v>200</v>
      </c>
      <c r="J153" s="13" t="s">
        <v>938</v>
      </c>
      <c r="K153" s="23">
        <v>200</v>
      </c>
      <c r="L153" s="13" t="s">
        <v>938</v>
      </c>
      <c r="M153" s="12">
        <v>200</v>
      </c>
      <c r="N153" t="s">
        <v>938</v>
      </c>
      <c r="O153" s="13">
        <v>3501</v>
      </c>
      <c r="P153" s="13">
        <v>3501</v>
      </c>
      <c r="Q153" s="13">
        <v>3501</v>
      </c>
      <c r="R153" s="13" t="s">
        <v>161</v>
      </c>
      <c r="S153" s="13" t="s">
        <v>161</v>
      </c>
      <c r="T153" s="13" t="s">
        <v>161</v>
      </c>
      <c r="U153" s="24">
        <v>1</v>
      </c>
      <c r="V153" s="24">
        <v>1</v>
      </c>
      <c r="W153" s="24">
        <v>1</v>
      </c>
      <c r="X153" s="24" t="s">
        <v>311</v>
      </c>
      <c r="Y153" s="24" t="s">
        <v>311</v>
      </c>
      <c r="Z153" s="24" t="s">
        <v>161</v>
      </c>
      <c r="AC153" s="102" t="s">
        <v>27</v>
      </c>
      <c r="AD153">
        <v>26</v>
      </c>
    </row>
    <row r="154" spans="1:30">
      <c r="A154" s="13">
        <v>3502</v>
      </c>
      <c r="B154" s="13">
        <v>3502</v>
      </c>
      <c r="C154" s="13">
        <v>3502</v>
      </c>
      <c r="D154" t="s">
        <v>967</v>
      </c>
      <c r="E154" t="s">
        <v>967</v>
      </c>
      <c r="F154" t="s">
        <v>968</v>
      </c>
      <c r="G154" s="3" t="s">
        <v>969</v>
      </c>
      <c r="H154" s="10" t="s">
        <v>970</v>
      </c>
      <c r="I154" s="23">
        <v>400</v>
      </c>
      <c r="J154" s="13" t="s">
        <v>938</v>
      </c>
      <c r="K154" s="23">
        <v>400</v>
      </c>
      <c r="L154" s="13" t="s">
        <v>938</v>
      </c>
      <c r="M154" s="12">
        <v>400</v>
      </c>
      <c r="N154" t="s">
        <v>938</v>
      </c>
      <c r="O154" s="13">
        <v>3502</v>
      </c>
      <c r="P154" s="13">
        <v>3502</v>
      </c>
      <c r="Q154" s="13">
        <v>3502</v>
      </c>
      <c r="R154" s="13" t="s">
        <v>161</v>
      </c>
      <c r="S154" s="13" t="s">
        <v>161</v>
      </c>
      <c r="T154" s="13" t="s">
        <v>161</v>
      </c>
      <c r="U154" s="24">
        <v>1</v>
      </c>
      <c r="V154" s="24">
        <v>1</v>
      </c>
      <c r="W154" s="24">
        <v>1</v>
      </c>
      <c r="X154" s="24" t="s">
        <v>311</v>
      </c>
      <c r="Y154" s="24" t="s">
        <v>311</v>
      </c>
      <c r="Z154" s="24" t="s">
        <v>161</v>
      </c>
      <c r="AC154" s="102" t="s">
        <v>27</v>
      </c>
      <c r="AD154">
        <v>26</v>
      </c>
    </row>
    <row r="155" spans="1:30">
      <c r="A155" s="13">
        <v>3503</v>
      </c>
      <c r="B155" s="13">
        <v>3503</v>
      </c>
      <c r="C155" s="13">
        <v>3503</v>
      </c>
      <c r="D155" t="s">
        <v>971</v>
      </c>
      <c r="E155" t="s">
        <v>971</v>
      </c>
      <c r="F155" t="s">
        <v>972</v>
      </c>
      <c r="G155" s="3" t="s">
        <v>973</v>
      </c>
      <c r="H155" s="10" t="s">
        <v>974</v>
      </c>
      <c r="I155" s="23">
        <v>80</v>
      </c>
      <c r="J155" s="13" t="s">
        <v>938</v>
      </c>
      <c r="K155" s="23">
        <v>80</v>
      </c>
      <c r="L155" s="13" t="s">
        <v>938</v>
      </c>
      <c r="M155" s="12">
        <v>80</v>
      </c>
      <c r="N155" t="s">
        <v>938</v>
      </c>
      <c r="O155" s="13">
        <v>3503</v>
      </c>
      <c r="P155" s="13">
        <v>3503</v>
      </c>
      <c r="Q155" s="13">
        <v>3503</v>
      </c>
      <c r="R155" s="13" t="s">
        <v>161</v>
      </c>
      <c r="S155" s="13" t="s">
        <v>161</v>
      </c>
      <c r="T155" s="13" t="s">
        <v>161</v>
      </c>
      <c r="U155" s="24">
        <v>1</v>
      </c>
      <c r="V155" s="24">
        <v>1</v>
      </c>
      <c r="W155" s="24">
        <v>1</v>
      </c>
      <c r="X155" s="24" t="s">
        <v>311</v>
      </c>
      <c r="Y155" s="24" t="s">
        <v>311</v>
      </c>
      <c r="Z155" s="24" t="s">
        <v>161</v>
      </c>
      <c r="AC155" s="102" t="s">
        <v>27</v>
      </c>
      <c r="AD155">
        <v>26</v>
      </c>
    </row>
    <row r="156" spans="1:30">
      <c r="A156" s="13">
        <v>3504</v>
      </c>
      <c r="B156" s="13">
        <v>3504</v>
      </c>
      <c r="C156" s="13">
        <v>3504</v>
      </c>
      <c r="D156" t="s">
        <v>975</v>
      </c>
      <c r="E156" t="s">
        <v>975</v>
      </c>
      <c r="F156" t="s">
        <v>976</v>
      </c>
      <c r="G156" s="3" t="s">
        <v>977</v>
      </c>
      <c r="H156" s="10" t="s">
        <v>978</v>
      </c>
      <c r="I156" s="23">
        <v>200</v>
      </c>
      <c r="J156" s="13" t="s">
        <v>938</v>
      </c>
      <c r="K156" s="23">
        <v>200</v>
      </c>
      <c r="L156" s="13" t="s">
        <v>938</v>
      </c>
      <c r="M156" s="12">
        <v>200</v>
      </c>
      <c r="N156" t="s">
        <v>938</v>
      </c>
      <c r="O156" s="13">
        <v>3504</v>
      </c>
      <c r="P156" s="13">
        <v>3504</v>
      </c>
      <c r="Q156" s="13">
        <v>3504</v>
      </c>
      <c r="R156" s="13" t="s">
        <v>161</v>
      </c>
      <c r="S156" s="13" t="s">
        <v>161</v>
      </c>
      <c r="T156" s="13" t="s">
        <v>161</v>
      </c>
      <c r="U156" s="24">
        <v>1</v>
      </c>
      <c r="V156" s="24">
        <v>1</v>
      </c>
      <c r="W156" s="24">
        <v>1</v>
      </c>
      <c r="X156" s="24" t="s">
        <v>311</v>
      </c>
      <c r="Y156" s="24" t="s">
        <v>311</v>
      </c>
      <c r="Z156" s="24" t="s">
        <v>161</v>
      </c>
      <c r="AC156" s="102" t="s">
        <v>27</v>
      </c>
      <c r="AD156">
        <v>26</v>
      </c>
    </row>
    <row r="157" spans="1:30">
      <c r="A157" s="13">
        <v>3505</v>
      </c>
      <c r="B157" s="13">
        <v>3505</v>
      </c>
      <c r="C157" s="13">
        <v>3505</v>
      </c>
      <c r="D157" t="s">
        <v>979</v>
      </c>
      <c r="E157" t="s">
        <v>979</v>
      </c>
      <c r="F157" t="s">
        <v>980</v>
      </c>
      <c r="G157" s="3" t="s">
        <v>981</v>
      </c>
      <c r="H157" s="10" t="s">
        <v>982</v>
      </c>
      <c r="I157" s="23">
        <v>400</v>
      </c>
      <c r="J157" s="13" t="s">
        <v>938</v>
      </c>
      <c r="K157" s="23">
        <v>400</v>
      </c>
      <c r="L157" s="13" t="s">
        <v>938</v>
      </c>
      <c r="M157" s="12">
        <v>400</v>
      </c>
      <c r="N157" t="s">
        <v>938</v>
      </c>
      <c r="O157" s="13">
        <v>3505</v>
      </c>
      <c r="P157" s="13">
        <v>3505</v>
      </c>
      <c r="Q157" s="13">
        <v>3505</v>
      </c>
      <c r="R157" s="13" t="s">
        <v>161</v>
      </c>
      <c r="S157" s="13" t="s">
        <v>161</v>
      </c>
      <c r="T157" s="13" t="s">
        <v>161</v>
      </c>
      <c r="U157" s="24">
        <v>1</v>
      </c>
      <c r="V157" s="24">
        <v>1</v>
      </c>
      <c r="W157" s="24">
        <v>1</v>
      </c>
      <c r="X157" s="24" t="s">
        <v>311</v>
      </c>
      <c r="Y157" s="24" t="s">
        <v>311</v>
      </c>
      <c r="Z157" s="24" t="s">
        <v>161</v>
      </c>
      <c r="AC157" s="102" t="s">
        <v>27</v>
      </c>
      <c r="AD157">
        <v>26</v>
      </c>
    </row>
    <row r="158" spans="1:30">
      <c r="A158" s="13"/>
      <c r="B158" s="13"/>
      <c r="C158" s="13"/>
      <c r="G158" s="3" t="s">
        <v>983</v>
      </c>
      <c r="H158" s="10" t="s">
        <v>983</v>
      </c>
      <c r="I158" s="23"/>
      <c r="K158" s="23"/>
      <c r="L158" s="13"/>
      <c r="N158"/>
      <c r="U158" s="24"/>
      <c r="V158" s="24"/>
      <c r="W158" s="24"/>
      <c r="X158" s="24"/>
      <c r="Y158" s="24"/>
      <c r="Z158" s="24"/>
      <c r="AB158" s="96"/>
      <c r="AC158" s="102"/>
      <c r="AD158"/>
    </row>
    <row r="159" spans="1:30">
      <c r="A159" s="13">
        <v>2300</v>
      </c>
      <c r="B159" s="13">
        <v>2300</v>
      </c>
      <c r="C159" s="13">
        <v>2300</v>
      </c>
      <c r="D159" t="s">
        <v>984</v>
      </c>
      <c r="E159" t="s">
        <v>984</v>
      </c>
      <c r="F159" t="s">
        <v>452</v>
      </c>
      <c r="G159" s="3" t="s">
        <v>985</v>
      </c>
      <c r="H159" s="10" t="s">
        <v>986</v>
      </c>
      <c r="I159" s="23">
        <v>250</v>
      </c>
      <c r="J159" s="13" t="s">
        <v>987</v>
      </c>
      <c r="K159" s="23">
        <v>250</v>
      </c>
      <c r="L159" s="13" t="s">
        <v>987</v>
      </c>
      <c r="M159" s="23" t="s">
        <v>461</v>
      </c>
      <c r="N159" t="s">
        <v>987</v>
      </c>
      <c r="O159" s="13">
        <v>2300</v>
      </c>
      <c r="P159" s="13">
        <v>2300</v>
      </c>
      <c r="Q159" s="13">
        <v>2300</v>
      </c>
      <c r="R159" s="13" t="s">
        <v>311</v>
      </c>
      <c r="S159" s="13" t="s">
        <v>311</v>
      </c>
      <c r="T159" s="13" t="s">
        <v>311</v>
      </c>
      <c r="U159" s="24">
        <v>1</v>
      </c>
      <c r="V159" s="24">
        <v>1</v>
      </c>
      <c r="W159" s="24">
        <v>1</v>
      </c>
      <c r="X159" s="24" t="s">
        <v>311</v>
      </c>
      <c r="Y159" s="24" t="s">
        <v>311</v>
      </c>
      <c r="Z159" s="24" t="s">
        <v>311</v>
      </c>
      <c r="AB159" s="96"/>
      <c r="AC159" s="102" t="s">
        <v>27</v>
      </c>
      <c r="AD159">
        <v>27</v>
      </c>
    </row>
    <row r="160" spans="1:30">
      <c r="A160" s="13">
        <v>2301</v>
      </c>
      <c r="B160" s="13">
        <v>2301</v>
      </c>
      <c r="C160" s="13">
        <v>2301</v>
      </c>
      <c r="D160" t="s">
        <v>988</v>
      </c>
      <c r="E160" t="s">
        <v>988</v>
      </c>
      <c r="F160" t="s">
        <v>452</v>
      </c>
      <c r="G160" s="3" t="s">
        <v>989</v>
      </c>
      <c r="H160" s="10" t="s">
        <v>990</v>
      </c>
      <c r="I160" s="23">
        <v>250</v>
      </c>
      <c r="J160" s="13" t="s">
        <v>987</v>
      </c>
      <c r="K160" s="23">
        <v>250</v>
      </c>
      <c r="L160" s="13" t="s">
        <v>987</v>
      </c>
      <c r="M160" s="23" t="s">
        <v>461</v>
      </c>
      <c r="N160" t="s">
        <v>987</v>
      </c>
      <c r="O160" s="13">
        <v>2301</v>
      </c>
      <c r="P160" s="13">
        <v>2301</v>
      </c>
      <c r="Q160" s="13">
        <v>2301</v>
      </c>
      <c r="R160" s="13" t="s">
        <v>311</v>
      </c>
      <c r="S160" s="13" t="s">
        <v>311</v>
      </c>
      <c r="T160" s="13" t="s">
        <v>311</v>
      </c>
      <c r="U160" s="24">
        <v>1</v>
      </c>
      <c r="V160" s="24">
        <v>1</v>
      </c>
      <c r="W160" s="24">
        <v>1</v>
      </c>
      <c r="X160" s="24" t="s">
        <v>311</v>
      </c>
      <c r="Y160" s="24" t="s">
        <v>311</v>
      </c>
      <c r="Z160" s="24" t="s">
        <v>311</v>
      </c>
      <c r="AB160" s="96"/>
      <c r="AC160" s="102" t="s">
        <v>27</v>
      </c>
      <c r="AD160">
        <v>27</v>
      </c>
    </row>
    <row r="161" spans="1:30">
      <c r="A161" s="13">
        <v>2302</v>
      </c>
      <c r="B161" s="13">
        <v>2302</v>
      </c>
      <c r="C161" s="13">
        <v>2302</v>
      </c>
      <c r="D161" t="s">
        <v>991</v>
      </c>
      <c r="E161" t="s">
        <v>991</v>
      </c>
      <c r="F161" t="s">
        <v>452</v>
      </c>
      <c r="G161" s="22" t="s">
        <v>992</v>
      </c>
      <c r="H161" s="10" t="s">
        <v>993</v>
      </c>
      <c r="I161" s="23">
        <v>125</v>
      </c>
      <c r="J161" s="13" t="s">
        <v>994</v>
      </c>
      <c r="K161" s="23">
        <v>125</v>
      </c>
      <c r="L161" s="13" t="s">
        <v>994</v>
      </c>
      <c r="M161" s="23" t="s">
        <v>461</v>
      </c>
      <c r="N161" t="s">
        <v>994</v>
      </c>
      <c r="O161" s="13">
        <v>2302</v>
      </c>
      <c r="P161" s="13">
        <v>2302</v>
      </c>
      <c r="Q161" s="13">
        <v>2302</v>
      </c>
      <c r="R161" s="13" t="s">
        <v>311</v>
      </c>
      <c r="S161" s="13" t="s">
        <v>311</v>
      </c>
      <c r="T161" s="13" t="s">
        <v>311</v>
      </c>
      <c r="U161" s="24">
        <v>1</v>
      </c>
      <c r="V161" s="24">
        <v>1</v>
      </c>
      <c r="W161" s="24">
        <v>1</v>
      </c>
      <c r="X161" s="24" t="s">
        <v>311</v>
      </c>
      <c r="Y161" s="24" t="s">
        <v>311</v>
      </c>
      <c r="Z161" s="24" t="s">
        <v>311</v>
      </c>
      <c r="AC161" s="102" t="s">
        <v>27</v>
      </c>
      <c r="AD161">
        <v>27</v>
      </c>
    </row>
    <row r="162" spans="1:30">
      <c r="A162" s="13">
        <v>2303</v>
      </c>
      <c r="B162" s="13">
        <v>2303</v>
      </c>
      <c r="C162" s="13">
        <v>2303</v>
      </c>
      <c r="D162" t="s">
        <v>995</v>
      </c>
      <c r="E162" t="s">
        <v>995</v>
      </c>
      <c r="F162" t="s">
        <v>996</v>
      </c>
      <c r="G162" s="3" t="s">
        <v>997</v>
      </c>
      <c r="H162" s="10" t="s">
        <v>998</v>
      </c>
      <c r="I162" s="23">
        <v>125</v>
      </c>
      <c r="J162" s="13" t="s">
        <v>994</v>
      </c>
      <c r="K162" s="23">
        <v>125</v>
      </c>
      <c r="L162" s="13" t="s">
        <v>994</v>
      </c>
      <c r="M162" s="23">
        <v>125</v>
      </c>
      <c r="N162" t="s">
        <v>994</v>
      </c>
      <c r="O162" s="13">
        <v>2303</v>
      </c>
      <c r="P162" s="13">
        <v>2303</v>
      </c>
      <c r="Q162" s="13">
        <v>2303</v>
      </c>
      <c r="R162" s="13" t="s">
        <v>161</v>
      </c>
      <c r="S162" s="13" t="s">
        <v>161</v>
      </c>
      <c r="T162" s="13" t="s">
        <v>161</v>
      </c>
      <c r="U162" s="24">
        <v>1</v>
      </c>
      <c r="V162" s="24">
        <v>1</v>
      </c>
      <c r="W162" s="24">
        <v>1</v>
      </c>
      <c r="X162" s="24" t="s">
        <v>311</v>
      </c>
      <c r="Y162" s="24" t="s">
        <v>311</v>
      </c>
      <c r="Z162" s="24" t="s">
        <v>311</v>
      </c>
      <c r="AC162" s="102" t="s">
        <v>27</v>
      </c>
      <c r="AD162">
        <v>27</v>
      </c>
    </row>
    <row r="163" spans="1:30">
      <c r="A163" s="13">
        <v>5438</v>
      </c>
      <c r="B163" s="13">
        <v>5438</v>
      </c>
      <c r="C163" s="13">
        <v>5438</v>
      </c>
      <c r="D163" t="s">
        <v>999</v>
      </c>
      <c r="E163" t="s">
        <v>999</v>
      </c>
      <c r="F163" t="s">
        <v>1000</v>
      </c>
      <c r="G163" s="3" t="s">
        <v>1001</v>
      </c>
      <c r="H163" s="10" t="s">
        <v>1002</v>
      </c>
      <c r="I163" s="23">
        <v>170</v>
      </c>
      <c r="J163" s="13" t="s">
        <v>1003</v>
      </c>
      <c r="K163" s="23">
        <v>170</v>
      </c>
      <c r="L163" s="13" t="s">
        <v>1003</v>
      </c>
      <c r="M163" s="23">
        <v>130</v>
      </c>
      <c r="N163" t="s">
        <v>1003</v>
      </c>
      <c r="O163" s="13">
        <v>5438</v>
      </c>
      <c r="P163" s="13">
        <v>5438</v>
      </c>
      <c r="Q163" s="13">
        <v>5438</v>
      </c>
      <c r="R163" s="13" t="s">
        <v>161</v>
      </c>
      <c r="S163" s="13" t="s">
        <v>161</v>
      </c>
      <c r="T163" s="13" t="s">
        <v>161</v>
      </c>
      <c r="U163" s="24">
        <v>1</v>
      </c>
      <c r="V163" s="24">
        <v>1</v>
      </c>
      <c r="W163" s="24">
        <v>1</v>
      </c>
      <c r="X163" s="24" t="s">
        <v>311</v>
      </c>
      <c r="Y163" s="24" t="s">
        <v>311</v>
      </c>
      <c r="Z163" s="24" t="s">
        <v>311</v>
      </c>
      <c r="AB163" s="96"/>
      <c r="AC163" s="102" t="s">
        <v>27</v>
      </c>
      <c r="AD163">
        <v>27</v>
      </c>
    </row>
    <row r="164" spans="1:30">
      <c r="A164" s="13">
        <v>10219</v>
      </c>
      <c r="B164" s="13">
        <v>10219</v>
      </c>
      <c r="C164" s="13">
        <v>10219</v>
      </c>
      <c r="D164" t="s">
        <v>1004</v>
      </c>
      <c r="E164" t="s">
        <v>1004</v>
      </c>
      <c r="F164" t="s">
        <v>452</v>
      </c>
      <c r="G164" s="3" t="s">
        <v>1005</v>
      </c>
      <c r="H164" s="10" t="s">
        <v>1006</v>
      </c>
      <c r="I164" s="23">
        <v>0.3</v>
      </c>
      <c r="J164" s="13" t="s">
        <v>1007</v>
      </c>
      <c r="K164" s="23">
        <v>0.3</v>
      </c>
      <c r="L164" s="13" t="s">
        <v>1007</v>
      </c>
      <c r="M164" s="23" t="s">
        <v>461</v>
      </c>
      <c r="N164" t="s">
        <v>1007</v>
      </c>
      <c r="O164" s="13">
        <v>10219</v>
      </c>
      <c r="P164" s="13">
        <v>10219</v>
      </c>
      <c r="Q164" s="13">
        <v>10219</v>
      </c>
      <c r="R164" s="13" t="s">
        <v>311</v>
      </c>
      <c r="S164" s="13" t="s">
        <v>311</v>
      </c>
      <c r="T164" s="13" t="s">
        <v>311</v>
      </c>
      <c r="U164" s="24">
        <v>1</v>
      </c>
      <c r="V164" s="24">
        <v>1</v>
      </c>
      <c r="W164" s="24">
        <v>1</v>
      </c>
      <c r="X164" s="24" t="s">
        <v>311</v>
      </c>
      <c r="Y164" s="24" t="s">
        <v>161</v>
      </c>
      <c r="Z164" s="24" t="s">
        <v>161</v>
      </c>
      <c r="AA164" s="96" t="s">
        <v>27</v>
      </c>
      <c r="AB164" s="96" t="s">
        <v>212</v>
      </c>
      <c r="AC164" s="102" t="s">
        <v>27</v>
      </c>
      <c r="AD164">
        <v>27</v>
      </c>
    </row>
    <row r="165" spans="1:30">
      <c r="A165" s="13">
        <v>10220</v>
      </c>
      <c r="B165" s="13">
        <v>10220</v>
      </c>
      <c r="C165" s="13">
        <v>10220</v>
      </c>
      <c r="D165" t="s">
        <v>1008</v>
      </c>
      <c r="E165" t="s">
        <v>1008</v>
      </c>
      <c r="F165" t="s">
        <v>452</v>
      </c>
      <c r="G165" s="3" t="s">
        <v>1009</v>
      </c>
      <c r="H165" s="10" t="s">
        <v>1010</v>
      </c>
      <c r="I165" s="23">
        <v>0.15</v>
      </c>
      <c r="J165" s="13" t="s">
        <v>1007</v>
      </c>
      <c r="K165" s="23">
        <v>0.15</v>
      </c>
      <c r="L165" s="13" t="s">
        <v>1007</v>
      </c>
      <c r="M165" s="23" t="s">
        <v>461</v>
      </c>
      <c r="N165" t="s">
        <v>1007</v>
      </c>
      <c r="O165" s="13">
        <v>10220</v>
      </c>
      <c r="P165" s="13">
        <v>10220</v>
      </c>
      <c r="Q165" s="13">
        <v>10220</v>
      </c>
      <c r="R165" s="13" t="s">
        <v>311</v>
      </c>
      <c r="S165" s="13" t="s">
        <v>311</v>
      </c>
      <c r="T165" s="13" t="s">
        <v>311</v>
      </c>
      <c r="U165" s="24">
        <v>1</v>
      </c>
      <c r="V165" s="24">
        <v>1</v>
      </c>
      <c r="W165" s="24">
        <v>1</v>
      </c>
      <c r="X165" s="24" t="s">
        <v>311</v>
      </c>
      <c r="Y165" s="24" t="s">
        <v>161</v>
      </c>
      <c r="Z165" s="24" t="s">
        <v>161</v>
      </c>
      <c r="AA165" s="96" t="s">
        <v>27</v>
      </c>
      <c r="AB165" s="96" t="s">
        <v>212</v>
      </c>
      <c r="AC165" s="102" t="s">
        <v>27</v>
      </c>
      <c r="AD165">
        <v>27</v>
      </c>
    </row>
    <row r="166" spans="1:30">
      <c r="A166" s="13"/>
      <c r="B166" s="13"/>
      <c r="C166" s="13"/>
      <c r="G166" s="3" t="s">
        <v>1011</v>
      </c>
      <c r="H166" s="10" t="s">
        <v>1011</v>
      </c>
      <c r="I166" s="23"/>
      <c r="K166" s="23"/>
      <c r="L166" s="13"/>
      <c r="M166" s="23"/>
      <c r="N166"/>
      <c r="U166" s="24"/>
      <c r="V166" s="24"/>
      <c r="W166" s="24"/>
      <c r="X166" s="24"/>
      <c r="Y166" s="24"/>
      <c r="Z166" s="24"/>
      <c r="AB166" s="96"/>
      <c r="AC166" s="102"/>
      <c r="AD166"/>
    </row>
    <row r="167" spans="1:30">
      <c r="A167" s="13">
        <v>2308</v>
      </c>
      <c r="B167" s="13">
        <v>2308</v>
      </c>
      <c r="C167" s="13">
        <v>2308</v>
      </c>
      <c r="D167" t="s">
        <v>1012</v>
      </c>
      <c r="E167" t="s">
        <v>1012</v>
      </c>
      <c r="F167" t="s">
        <v>452</v>
      </c>
      <c r="G167" s="3" t="s">
        <v>1013</v>
      </c>
      <c r="H167" s="10" t="s">
        <v>1014</v>
      </c>
      <c r="I167" s="23">
        <v>50</v>
      </c>
      <c r="J167" s="13" t="s">
        <v>870</v>
      </c>
      <c r="K167" s="23">
        <v>50</v>
      </c>
      <c r="L167" s="13" t="s">
        <v>870</v>
      </c>
      <c r="M167" s="23" t="s">
        <v>461</v>
      </c>
      <c r="N167" t="s">
        <v>870</v>
      </c>
      <c r="O167" s="13">
        <v>2308</v>
      </c>
      <c r="P167" s="13">
        <v>2308</v>
      </c>
      <c r="Q167" s="13">
        <v>2308</v>
      </c>
      <c r="R167" s="13" t="s">
        <v>311</v>
      </c>
      <c r="S167" s="13" t="s">
        <v>311</v>
      </c>
      <c r="T167" s="13" t="s">
        <v>311</v>
      </c>
      <c r="U167" s="24">
        <v>1</v>
      </c>
      <c r="V167" s="24">
        <v>1</v>
      </c>
      <c r="W167" s="24">
        <v>1</v>
      </c>
      <c r="X167" s="24" t="s">
        <v>311</v>
      </c>
      <c r="Y167" s="24" t="s">
        <v>311</v>
      </c>
      <c r="Z167" s="24" t="s">
        <v>161</v>
      </c>
      <c r="AB167" s="96"/>
      <c r="AC167" s="102" t="s">
        <v>1015</v>
      </c>
      <c r="AD167">
        <v>8</v>
      </c>
    </row>
    <row r="168" spans="1:30">
      <c r="A168" s="13">
        <v>2309</v>
      </c>
      <c r="B168" s="13">
        <v>2309</v>
      </c>
      <c r="C168" s="13">
        <v>2309</v>
      </c>
      <c r="D168" t="s">
        <v>1016</v>
      </c>
      <c r="E168" t="s">
        <v>1016</v>
      </c>
      <c r="F168" t="s">
        <v>452</v>
      </c>
      <c r="G168" s="3" t="s">
        <v>1017</v>
      </c>
      <c r="H168" s="10" t="s">
        <v>1018</v>
      </c>
      <c r="I168" s="23">
        <v>100</v>
      </c>
      <c r="J168" s="13" t="s">
        <v>870</v>
      </c>
      <c r="K168" s="23">
        <v>100</v>
      </c>
      <c r="L168" s="13" t="s">
        <v>870</v>
      </c>
      <c r="M168" s="23" t="s">
        <v>461</v>
      </c>
      <c r="N168" t="s">
        <v>870</v>
      </c>
      <c r="O168" s="13">
        <v>2309</v>
      </c>
      <c r="P168" s="13">
        <v>2309</v>
      </c>
      <c r="Q168" s="13">
        <v>2309</v>
      </c>
      <c r="R168" s="13" t="s">
        <v>311</v>
      </c>
      <c r="S168" s="13" t="s">
        <v>311</v>
      </c>
      <c r="T168" s="13" t="s">
        <v>311</v>
      </c>
      <c r="U168" s="24">
        <v>1</v>
      </c>
      <c r="V168" s="24">
        <v>1</v>
      </c>
      <c r="W168" s="24">
        <v>1</v>
      </c>
      <c r="X168" s="24" t="s">
        <v>311</v>
      </c>
      <c r="Y168" s="24" t="s">
        <v>311</v>
      </c>
      <c r="Z168" s="24" t="s">
        <v>161</v>
      </c>
      <c r="AB168" s="96"/>
      <c r="AC168" s="102" t="s">
        <v>1015</v>
      </c>
      <c r="AD168">
        <v>8</v>
      </c>
    </row>
    <row r="169" spans="1:30">
      <c r="A169" s="13">
        <v>2310</v>
      </c>
      <c r="B169" s="13">
        <v>2310</v>
      </c>
      <c r="C169" s="13">
        <v>2310</v>
      </c>
      <c r="D169" t="s">
        <v>1019</v>
      </c>
      <c r="E169" t="s">
        <v>1019</v>
      </c>
      <c r="F169" t="s">
        <v>452</v>
      </c>
      <c r="G169" s="3" t="s">
        <v>1020</v>
      </c>
      <c r="H169" s="10" t="s">
        <v>1021</v>
      </c>
      <c r="I169" s="23">
        <v>50</v>
      </c>
      <c r="J169" s="13" t="s">
        <v>870</v>
      </c>
      <c r="K169" s="23">
        <v>50</v>
      </c>
      <c r="L169" s="13" t="s">
        <v>870</v>
      </c>
      <c r="M169" s="23" t="s">
        <v>461</v>
      </c>
      <c r="N169" t="s">
        <v>870</v>
      </c>
      <c r="O169" s="13">
        <v>2310</v>
      </c>
      <c r="P169" s="13">
        <v>2310</v>
      </c>
      <c r="Q169" s="13">
        <v>2310</v>
      </c>
      <c r="R169" s="13" t="s">
        <v>311</v>
      </c>
      <c r="S169" s="13" t="s">
        <v>311</v>
      </c>
      <c r="T169" s="13" t="s">
        <v>311</v>
      </c>
      <c r="U169" s="24">
        <v>1</v>
      </c>
      <c r="V169" s="24">
        <v>1</v>
      </c>
      <c r="W169" s="24">
        <v>1</v>
      </c>
      <c r="X169" s="24" t="s">
        <v>311</v>
      </c>
      <c r="Y169" s="24" t="s">
        <v>311</v>
      </c>
      <c r="Z169" s="24" t="s">
        <v>161</v>
      </c>
      <c r="AB169" s="96"/>
      <c r="AC169" s="102" t="s">
        <v>1015</v>
      </c>
      <c r="AD169">
        <v>8</v>
      </c>
    </row>
    <row r="170" spans="1:30">
      <c r="A170" s="13">
        <v>2311</v>
      </c>
      <c r="B170" s="13">
        <v>2311</v>
      </c>
      <c r="C170" s="13">
        <v>2311</v>
      </c>
      <c r="D170" t="s">
        <v>1022</v>
      </c>
      <c r="E170" t="s">
        <v>1022</v>
      </c>
      <c r="F170" t="s">
        <v>452</v>
      </c>
      <c r="G170" s="3" t="s">
        <v>1023</v>
      </c>
      <c r="H170" s="10" t="s">
        <v>1024</v>
      </c>
      <c r="I170" s="23">
        <v>100</v>
      </c>
      <c r="J170" s="13" t="s">
        <v>870</v>
      </c>
      <c r="K170" s="23">
        <v>100</v>
      </c>
      <c r="L170" s="13" t="s">
        <v>870</v>
      </c>
      <c r="M170" s="23" t="s">
        <v>461</v>
      </c>
      <c r="N170" t="s">
        <v>870</v>
      </c>
      <c r="O170" s="13">
        <v>2311</v>
      </c>
      <c r="P170" s="13">
        <v>2311</v>
      </c>
      <c r="Q170" s="13">
        <v>2311</v>
      </c>
      <c r="R170" s="13" t="s">
        <v>311</v>
      </c>
      <c r="S170" s="13" t="s">
        <v>311</v>
      </c>
      <c r="T170" s="13" t="s">
        <v>311</v>
      </c>
      <c r="U170" s="24">
        <v>1</v>
      </c>
      <c r="V170" s="24">
        <v>1</v>
      </c>
      <c r="W170" s="24">
        <v>1</v>
      </c>
      <c r="X170" s="24" t="s">
        <v>311</v>
      </c>
      <c r="Y170" s="24" t="s">
        <v>311</v>
      </c>
      <c r="Z170" s="24" t="s">
        <v>161</v>
      </c>
      <c r="AB170" s="96"/>
      <c r="AC170" s="102" t="s">
        <v>1015</v>
      </c>
      <c r="AD170">
        <v>8</v>
      </c>
    </row>
    <row r="171" spans="1:30">
      <c r="A171" s="13">
        <v>2312</v>
      </c>
      <c r="B171" s="13">
        <v>2312</v>
      </c>
      <c r="C171" s="13">
        <v>2312</v>
      </c>
      <c r="D171" t="s">
        <v>1025</v>
      </c>
      <c r="E171" t="s">
        <v>1025</v>
      </c>
      <c r="F171" t="s">
        <v>452</v>
      </c>
      <c r="G171" s="3" t="s">
        <v>1026</v>
      </c>
      <c r="H171" s="10" t="s">
        <v>1027</v>
      </c>
      <c r="I171" s="23">
        <v>70</v>
      </c>
      <c r="J171" s="13" t="s">
        <v>870</v>
      </c>
      <c r="K171" s="23">
        <v>70</v>
      </c>
      <c r="L171" s="13" t="s">
        <v>870</v>
      </c>
      <c r="M171" s="23" t="s">
        <v>461</v>
      </c>
      <c r="N171" t="s">
        <v>870</v>
      </c>
      <c r="O171" s="13">
        <v>2312</v>
      </c>
      <c r="P171" s="13">
        <v>2312</v>
      </c>
      <c r="Q171" s="13">
        <v>2312</v>
      </c>
      <c r="R171" s="13" t="s">
        <v>311</v>
      </c>
      <c r="S171" s="13" t="s">
        <v>311</v>
      </c>
      <c r="T171" s="13" t="s">
        <v>311</v>
      </c>
      <c r="U171" s="24">
        <v>1</v>
      </c>
      <c r="V171" s="24">
        <v>1</v>
      </c>
      <c r="W171" s="24">
        <v>1</v>
      </c>
      <c r="X171" s="24" t="s">
        <v>311</v>
      </c>
      <c r="Y171" s="24" t="s">
        <v>311</v>
      </c>
      <c r="Z171" s="24" t="s">
        <v>161</v>
      </c>
      <c r="AC171" s="102" t="s">
        <v>1015</v>
      </c>
      <c r="AD171">
        <v>8</v>
      </c>
    </row>
    <row r="172" spans="1:30">
      <c r="A172" s="13">
        <v>4284</v>
      </c>
      <c r="B172" s="13">
        <v>4284</v>
      </c>
      <c r="C172" s="13">
        <v>4284</v>
      </c>
      <c r="D172" t="s">
        <v>1028</v>
      </c>
      <c r="E172" t="s">
        <v>1028</v>
      </c>
      <c r="F172" t="s">
        <v>452</v>
      </c>
      <c r="G172" s="22" t="s">
        <v>1029</v>
      </c>
      <c r="H172" s="10" t="s">
        <v>1030</v>
      </c>
      <c r="I172" s="23">
        <v>70</v>
      </c>
      <c r="J172" s="13" t="s">
        <v>870</v>
      </c>
      <c r="K172" s="23">
        <v>70</v>
      </c>
      <c r="L172" s="13" t="s">
        <v>870</v>
      </c>
      <c r="M172" s="23" t="s">
        <v>461</v>
      </c>
      <c r="N172" t="s">
        <v>870</v>
      </c>
      <c r="O172" s="13">
        <v>4284</v>
      </c>
      <c r="P172" s="13">
        <v>4284</v>
      </c>
      <c r="Q172" s="13">
        <v>4284</v>
      </c>
      <c r="R172" s="13" t="s">
        <v>311</v>
      </c>
      <c r="S172" s="13" t="s">
        <v>311</v>
      </c>
      <c r="T172" s="13" t="s">
        <v>311</v>
      </c>
      <c r="U172" s="24">
        <v>1</v>
      </c>
      <c r="V172" s="24">
        <v>1</v>
      </c>
      <c r="W172" s="24">
        <v>1</v>
      </c>
      <c r="X172" s="24" t="s">
        <v>311</v>
      </c>
      <c r="Y172" s="24" t="s">
        <v>311</v>
      </c>
      <c r="Z172" s="24" t="s">
        <v>161</v>
      </c>
      <c r="AC172" s="102" t="s">
        <v>1015</v>
      </c>
      <c r="AD172">
        <v>8</v>
      </c>
    </row>
    <row r="173" spans="1:30">
      <c r="A173" s="13">
        <v>2306</v>
      </c>
      <c r="B173" s="13">
        <v>2306</v>
      </c>
      <c r="C173" s="13">
        <v>2306</v>
      </c>
      <c r="D173" t="s">
        <v>1031</v>
      </c>
      <c r="E173" t="s">
        <v>1031</v>
      </c>
      <c r="F173" t="s">
        <v>452</v>
      </c>
      <c r="G173" s="22" t="s">
        <v>1032</v>
      </c>
      <c r="H173" s="10" t="s">
        <v>1033</v>
      </c>
      <c r="I173" s="23">
        <v>50</v>
      </c>
      <c r="J173" s="13" t="s">
        <v>870</v>
      </c>
      <c r="K173" s="23">
        <v>50</v>
      </c>
      <c r="L173" s="13" t="s">
        <v>870</v>
      </c>
      <c r="M173" s="23" t="s">
        <v>461</v>
      </c>
      <c r="N173" t="s">
        <v>870</v>
      </c>
      <c r="O173" s="13">
        <v>2306</v>
      </c>
      <c r="P173" s="13">
        <v>2306</v>
      </c>
      <c r="Q173" s="13">
        <v>2306</v>
      </c>
      <c r="R173" s="13" t="s">
        <v>311</v>
      </c>
      <c r="S173" s="13" t="s">
        <v>311</v>
      </c>
      <c r="T173" s="13" t="s">
        <v>311</v>
      </c>
      <c r="U173" s="24">
        <v>1</v>
      </c>
      <c r="V173" s="24">
        <v>1</v>
      </c>
      <c r="W173" s="24">
        <v>1</v>
      </c>
      <c r="X173" s="24" t="s">
        <v>311</v>
      </c>
      <c r="Y173" s="24" t="s">
        <v>311</v>
      </c>
      <c r="Z173" s="24" t="s">
        <v>161</v>
      </c>
      <c r="AC173" s="102" t="s">
        <v>1015</v>
      </c>
      <c r="AD173">
        <v>8</v>
      </c>
    </row>
    <row r="174" spans="1:30">
      <c r="A174" s="13">
        <v>2307</v>
      </c>
      <c r="B174" s="13">
        <v>2307</v>
      </c>
      <c r="C174" s="13">
        <v>2307</v>
      </c>
      <c r="D174" t="s">
        <v>1034</v>
      </c>
      <c r="E174" t="s">
        <v>1034</v>
      </c>
      <c r="F174" t="s">
        <v>452</v>
      </c>
      <c r="G174" s="22" t="s">
        <v>1035</v>
      </c>
      <c r="H174" s="10" t="s">
        <v>1036</v>
      </c>
      <c r="I174" s="23">
        <v>50</v>
      </c>
      <c r="J174" s="13" t="s">
        <v>870</v>
      </c>
      <c r="K174" s="23">
        <v>50</v>
      </c>
      <c r="L174" s="13" t="s">
        <v>870</v>
      </c>
      <c r="M174" s="23" t="s">
        <v>461</v>
      </c>
      <c r="N174" t="s">
        <v>870</v>
      </c>
      <c r="O174" s="13">
        <v>2307</v>
      </c>
      <c r="P174" s="13">
        <v>2307</v>
      </c>
      <c r="Q174" s="13">
        <v>2307</v>
      </c>
      <c r="R174" s="13" t="s">
        <v>311</v>
      </c>
      <c r="S174" s="13" t="s">
        <v>311</v>
      </c>
      <c r="T174" s="13" t="s">
        <v>311</v>
      </c>
      <c r="U174" s="24">
        <v>1</v>
      </c>
      <c r="V174" s="24">
        <v>1</v>
      </c>
      <c r="W174" s="24">
        <v>1</v>
      </c>
      <c r="X174" s="24" t="s">
        <v>311</v>
      </c>
      <c r="Y174" s="24" t="s">
        <v>311</v>
      </c>
      <c r="Z174" s="24" t="s">
        <v>161</v>
      </c>
      <c r="AB174" s="96"/>
      <c r="AC174" s="102" t="s">
        <v>1015</v>
      </c>
      <c r="AD174">
        <v>8</v>
      </c>
    </row>
    <row r="175" spans="1:30">
      <c r="A175" s="13">
        <v>2509</v>
      </c>
      <c r="B175" s="13">
        <v>2509</v>
      </c>
      <c r="C175" s="13">
        <v>2509</v>
      </c>
      <c r="D175" t="s">
        <v>1037</v>
      </c>
      <c r="E175" t="s">
        <v>1037</v>
      </c>
      <c r="F175" t="s">
        <v>1038</v>
      </c>
      <c r="G175" s="3" t="s">
        <v>1039</v>
      </c>
      <c r="H175" s="10" t="s">
        <v>1040</v>
      </c>
      <c r="I175" s="23">
        <v>200</v>
      </c>
      <c r="J175" s="13" t="s">
        <v>1041</v>
      </c>
      <c r="K175" s="23">
        <v>200</v>
      </c>
      <c r="L175" s="13" t="s">
        <v>1041</v>
      </c>
      <c r="M175" s="23">
        <v>100</v>
      </c>
      <c r="N175" t="s">
        <v>1041</v>
      </c>
      <c r="O175" s="13">
        <v>2509</v>
      </c>
      <c r="P175" s="13">
        <v>2509</v>
      </c>
      <c r="Q175" s="13">
        <v>2509</v>
      </c>
      <c r="R175" s="13" t="s">
        <v>161</v>
      </c>
      <c r="S175" s="13" t="s">
        <v>161</v>
      </c>
      <c r="T175" s="13" t="s">
        <v>161</v>
      </c>
      <c r="U175" s="24">
        <v>1</v>
      </c>
      <c r="V175" s="24">
        <v>1</v>
      </c>
      <c r="W175" s="24">
        <v>1</v>
      </c>
      <c r="X175" s="24" t="s">
        <v>311</v>
      </c>
      <c r="Y175" s="24" t="s">
        <v>311</v>
      </c>
      <c r="Z175" s="24" t="s">
        <v>161</v>
      </c>
      <c r="AB175" s="96"/>
      <c r="AC175" s="102" t="s">
        <v>1015</v>
      </c>
      <c r="AD175">
        <v>9</v>
      </c>
    </row>
    <row r="176" spans="1:30">
      <c r="A176" s="13">
        <v>3409</v>
      </c>
      <c r="B176" s="13">
        <v>3409</v>
      </c>
      <c r="C176" s="13">
        <v>3409</v>
      </c>
      <c r="D176" t="s">
        <v>1042</v>
      </c>
      <c r="E176" t="s">
        <v>1042</v>
      </c>
      <c r="F176" t="s">
        <v>1043</v>
      </c>
      <c r="G176" s="3" t="s">
        <v>1044</v>
      </c>
      <c r="H176" s="10" t="s">
        <v>1045</v>
      </c>
      <c r="I176" s="23">
        <v>100</v>
      </c>
      <c r="J176" s="13" t="s">
        <v>1041</v>
      </c>
      <c r="K176" s="23">
        <v>100</v>
      </c>
      <c r="L176" s="13" t="s">
        <v>1041</v>
      </c>
      <c r="M176" s="23">
        <v>65</v>
      </c>
      <c r="N176" t="s">
        <v>1041</v>
      </c>
      <c r="O176" s="13">
        <v>3409</v>
      </c>
      <c r="P176" s="13">
        <v>3409</v>
      </c>
      <c r="Q176" s="13">
        <v>3409</v>
      </c>
      <c r="R176" s="13" t="s">
        <v>161</v>
      </c>
      <c r="S176" s="13" t="s">
        <v>161</v>
      </c>
      <c r="T176" s="13" t="s">
        <v>161</v>
      </c>
      <c r="U176" s="24">
        <v>1</v>
      </c>
      <c r="V176" s="24">
        <v>1</v>
      </c>
      <c r="W176" s="24">
        <v>1</v>
      </c>
      <c r="X176" s="24" t="s">
        <v>311</v>
      </c>
      <c r="Y176" s="24" t="s">
        <v>311</v>
      </c>
      <c r="Z176" s="24" t="s">
        <v>161</v>
      </c>
      <c r="AB176" s="96"/>
      <c r="AC176" s="102" t="s">
        <v>1015</v>
      </c>
      <c r="AD176">
        <v>9</v>
      </c>
    </row>
    <row r="177" spans="1:30">
      <c r="A177" s="13">
        <v>2236</v>
      </c>
      <c r="B177" s="13">
        <v>2236</v>
      </c>
      <c r="C177" s="13">
        <v>2236</v>
      </c>
      <c r="D177" t="s">
        <v>1046</v>
      </c>
      <c r="E177" t="s">
        <v>1046</v>
      </c>
      <c r="F177" t="s">
        <v>452</v>
      </c>
      <c r="G177" s="3" t="s">
        <v>1047</v>
      </c>
      <c r="H177" s="10" t="s">
        <v>1048</v>
      </c>
      <c r="I177" s="23">
        <v>11</v>
      </c>
      <c r="J177" s="13" t="s">
        <v>1049</v>
      </c>
      <c r="K177" s="23">
        <v>11</v>
      </c>
      <c r="L177" s="13" t="s">
        <v>1049</v>
      </c>
      <c r="M177" s="23" t="s">
        <v>461</v>
      </c>
      <c r="N177" t="s">
        <v>1049</v>
      </c>
      <c r="O177" s="13">
        <v>2236</v>
      </c>
      <c r="P177" s="13">
        <v>2236</v>
      </c>
      <c r="Q177" s="13">
        <v>2236</v>
      </c>
      <c r="R177" s="13" t="s">
        <v>311</v>
      </c>
      <c r="S177" s="13" t="s">
        <v>311</v>
      </c>
      <c r="T177" s="13" t="s">
        <v>311</v>
      </c>
      <c r="U177" s="24">
        <v>1</v>
      </c>
      <c r="V177" s="24">
        <v>1</v>
      </c>
      <c r="W177" s="24">
        <v>1</v>
      </c>
      <c r="X177" s="24" t="s">
        <v>311</v>
      </c>
      <c r="Y177" s="24" t="s">
        <v>311</v>
      </c>
      <c r="Z177" s="24" t="s">
        <v>161</v>
      </c>
      <c r="AC177" s="102" t="s">
        <v>1015</v>
      </c>
      <c r="AD177">
        <v>9</v>
      </c>
    </row>
    <row r="178" spans="1:30">
      <c r="A178" s="13">
        <v>2234</v>
      </c>
      <c r="B178" s="13">
        <v>2234</v>
      </c>
      <c r="C178" s="13">
        <v>2234</v>
      </c>
      <c r="D178" t="s">
        <v>1050</v>
      </c>
      <c r="E178" t="s">
        <v>1050</v>
      </c>
      <c r="F178" t="s">
        <v>452</v>
      </c>
      <c r="G178" s="3" t="s">
        <v>1051</v>
      </c>
      <c r="H178" s="10" t="s">
        <v>1052</v>
      </c>
      <c r="I178" s="23">
        <v>60</v>
      </c>
      <c r="J178" s="13" t="s">
        <v>1049</v>
      </c>
      <c r="K178" s="23">
        <v>60</v>
      </c>
      <c r="L178" s="13" t="s">
        <v>1049</v>
      </c>
      <c r="M178" s="23" t="s">
        <v>461</v>
      </c>
      <c r="N178" t="s">
        <v>1049</v>
      </c>
      <c r="O178" s="13">
        <v>2234</v>
      </c>
      <c r="P178" s="13">
        <v>2234</v>
      </c>
      <c r="Q178" s="13">
        <v>2234</v>
      </c>
      <c r="R178" s="13" t="s">
        <v>311</v>
      </c>
      <c r="S178" s="13" t="s">
        <v>311</v>
      </c>
      <c r="T178" s="13" t="s">
        <v>311</v>
      </c>
      <c r="U178" s="24">
        <v>1</v>
      </c>
      <c r="V178" s="24">
        <v>1</v>
      </c>
      <c r="W178" s="24">
        <v>1</v>
      </c>
      <c r="X178" s="24" t="s">
        <v>311</v>
      </c>
      <c r="Y178" s="24" t="s">
        <v>311</v>
      </c>
      <c r="Z178" s="24" t="s">
        <v>161</v>
      </c>
      <c r="AC178" s="102" t="s">
        <v>1015</v>
      </c>
      <c r="AD178">
        <v>9</v>
      </c>
    </row>
    <row r="179" spans="1:30">
      <c r="A179" s="13">
        <v>2235</v>
      </c>
      <c r="B179" s="13">
        <v>2235</v>
      </c>
      <c r="C179" s="13">
        <v>2235</v>
      </c>
      <c r="D179" t="s">
        <v>1053</v>
      </c>
      <c r="E179" t="s">
        <v>1053</v>
      </c>
      <c r="F179" t="s">
        <v>452</v>
      </c>
      <c r="G179" s="3" t="s">
        <v>1054</v>
      </c>
      <c r="H179" s="10" t="s">
        <v>1055</v>
      </c>
      <c r="I179" s="23">
        <v>130</v>
      </c>
      <c r="J179" s="13" t="s">
        <v>1049</v>
      </c>
      <c r="K179" s="23">
        <v>130</v>
      </c>
      <c r="L179" s="13" t="s">
        <v>1049</v>
      </c>
      <c r="M179" s="23" t="s">
        <v>461</v>
      </c>
      <c r="N179" t="s">
        <v>1049</v>
      </c>
      <c r="O179" s="13">
        <v>2235</v>
      </c>
      <c r="P179" s="13">
        <v>2235</v>
      </c>
      <c r="Q179" s="13">
        <v>2235</v>
      </c>
      <c r="R179" s="13" t="s">
        <v>311</v>
      </c>
      <c r="S179" s="13" t="s">
        <v>311</v>
      </c>
      <c r="T179" s="13" t="s">
        <v>311</v>
      </c>
      <c r="U179" s="24">
        <v>1</v>
      </c>
      <c r="V179" s="24">
        <v>1</v>
      </c>
      <c r="W179" s="24">
        <v>1</v>
      </c>
      <c r="X179" s="24" t="s">
        <v>311</v>
      </c>
      <c r="Y179" s="24" t="s">
        <v>311</v>
      </c>
      <c r="Z179" s="24" t="s">
        <v>161</v>
      </c>
      <c r="AB179" s="96"/>
      <c r="AC179" s="102" t="s">
        <v>1015</v>
      </c>
      <c r="AD179">
        <v>9</v>
      </c>
    </row>
    <row r="180" spans="1:30">
      <c r="A180" s="13">
        <v>3114</v>
      </c>
      <c r="B180" s="13">
        <v>3114</v>
      </c>
      <c r="C180" s="13">
        <v>3114</v>
      </c>
      <c r="D180" s="10" t="s">
        <v>1056</v>
      </c>
      <c r="E180" t="s">
        <v>1056</v>
      </c>
      <c r="F180" t="s">
        <v>452</v>
      </c>
      <c r="G180" s="22" t="s">
        <v>1057</v>
      </c>
      <c r="H180" s="10" t="s">
        <v>1058</v>
      </c>
      <c r="I180" s="23">
        <v>5</v>
      </c>
      <c r="J180" s="13" t="s">
        <v>1059</v>
      </c>
      <c r="K180" s="23">
        <v>5</v>
      </c>
      <c r="L180" s="13" t="s">
        <v>1059</v>
      </c>
      <c r="M180" s="23" t="s">
        <v>461</v>
      </c>
      <c r="N180" t="s">
        <v>1059</v>
      </c>
      <c r="O180" s="13">
        <v>3114</v>
      </c>
      <c r="P180" s="13">
        <v>3114</v>
      </c>
      <c r="Q180" s="13">
        <v>3114</v>
      </c>
      <c r="R180" s="13" t="s">
        <v>311</v>
      </c>
      <c r="S180" s="13" t="s">
        <v>311</v>
      </c>
      <c r="T180" s="13" t="s">
        <v>311</v>
      </c>
      <c r="U180" s="24">
        <v>1</v>
      </c>
      <c r="V180" s="24">
        <v>1</v>
      </c>
      <c r="W180" s="24">
        <v>1</v>
      </c>
      <c r="X180" s="24" t="s">
        <v>311</v>
      </c>
      <c r="Y180" s="24" t="s">
        <v>311</v>
      </c>
      <c r="Z180" s="24" t="s">
        <v>161</v>
      </c>
      <c r="AC180" s="102" t="s">
        <v>1015</v>
      </c>
      <c r="AD180">
        <v>10</v>
      </c>
    </row>
    <row r="181" spans="1:30">
      <c r="A181" s="13">
        <v>2456</v>
      </c>
      <c r="B181" s="13">
        <v>2456</v>
      </c>
      <c r="C181" s="13">
        <v>2456</v>
      </c>
      <c r="D181" s="10" t="s">
        <v>1060</v>
      </c>
      <c r="E181" t="s">
        <v>1060</v>
      </c>
      <c r="F181" t="s">
        <v>452</v>
      </c>
      <c r="G181" s="22" t="s">
        <v>1061</v>
      </c>
      <c r="H181" s="10" t="s">
        <v>1062</v>
      </c>
      <c r="I181" s="23">
        <v>25</v>
      </c>
      <c r="J181" s="13" t="s">
        <v>400</v>
      </c>
      <c r="K181" s="23">
        <v>25</v>
      </c>
      <c r="L181" s="13" t="s">
        <v>400</v>
      </c>
      <c r="M181" s="23" t="s">
        <v>461</v>
      </c>
      <c r="N181" t="s">
        <v>400</v>
      </c>
      <c r="O181" s="13">
        <v>2456</v>
      </c>
      <c r="P181" s="13">
        <v>2456</v>
      </c>
      <c r="Q181" s="13">
        <v>2456</v>
      </c>
      <c r="R181" s="13" t="s">
        <v>311</v>
      </c>
      <c r="S181" s="13" t="s">
        <v>311</v>
      </c>
      <c r="T181" s="13" t="s">
        <v>311</v>
      </c>
      <c r="U181" s="24">
        <v>1</v>
      </c>
      <c r="V181" s="24">
        <v>1</v>
      </c>
      <c r="W181" s="24">
        <v>1</v>
      </c>
      <c r="X181" s="24" t="s">
        <v>311</v>
      </c>
      <c r="Y181" s="24" t="s">
        <v>311</v>
      </c>
      <c r="Z181" s="24" t="s">
        <v>311</v>
      </c>
      <c r="AB181" s="96"/>
      <c r="AC181" s="102" t="s">
        <v>1015</v>
      </c>
      <c r="AD181">
        <v>10</v>
      </c>
    </row>
    <row r="182" spans="1:30">
      <c r="A182" s="13">
        <v>2271</v>
      </c>
      <c r="B182" s="13">
        <v>2271</v>
      </c>
      <c r="C182" s="13">
        <v>2271</v>
      </c>
      <c r="D182" s="10" t="s">
        <v>1063</v>
      </c>
      <c r="E182" t="s">
        <v>1063</v>
      </c>
      <c r="F182" t="s">
        <v>1064</v>
      </c>
      <c r="G182" s="22" t="s">
        <v>1065</v>
      </c>
      <c r="H182" s="10" t="s">
        <v>1066</v>
      </c>
      <c r="I182" s="23">
        <v>10</v>
      </c>
      <c r="J182" s="13" t="s">
        <v>1041</v>
      </c>
      <c r="K182" s="23">
        <v>10</v>
      </c>
      <c r="L182" s="13" t="s">
        <v>1041</v>
      </c>
      <c r="M182" s="23">
        <v>7</v>
      </c>
      <c r="N182" t="s">
        <v>1041</v>
      </c>
      <c r="O182" s="13">
        <v>2271</v>
      </c>
      <c r="P182" s="13">
        <v>2271</v>
      </c>
      <c r="Q182" s="13">
        <v>2271</v>
      </c>
      <c r="R182" s="12" t="s">
        <v>161</v>
      </c>
      <c r="S182" s="12" t="s">
        <v>161</v>
      </c>
      <c r="T182" s="12" t="s">
        <v>161</v>
      </c>
      <c r="U182" s="24">
        <v>1</v>
      </c>
      <c r="V182" s="24">
        <v>1</v>
      </c>
      <c r="W182" s="24">
        <v>1</v>
      </c>
      <c r="X182" s="24" t="s">
        <v>311</v>
      </c>
      <c r="Y182" s="24" t="s">
        <v>311</v>
      </c>
      <c r="Z182" s="24" t="s">
        <v>311</v>
      </c>
      <c r="AB182" s="96"/>
      <c r="AC182" s="102" t="s">
        <v>1015</v>
      </c>
      <c r="AD182">
        <v>10</v>
      </c>
    </row>
    <row r="183" spans="1:30">
      <c r="A183" s="13">
        <v>3183</v>
      </c>
      <c r="B183" s="13">
        <v>3183</v>
      </c>
      <c r="C183" s="13">
        <v>3183</v>
      </c>
      <c r="D183" t="s">
        <v>1067</v>
      </c>
      <c r="E183" t="s">
        <v>1067</v>
      </c>
      <c r="F183" t="s">
        <v>452</v>
      </c>
      <c r="G183" s="22" t="s">
        <v>1068</v>
      </c>
      <c r="H183" s="10" t="s">
        <v>1069</v>
      </c>
      <c r="I183" s="23">
        <v>8</v>
      </c>
      <c r="J183" s="13" t="s">
        <v>1041</v>
      </c>
      <c r="K183" s="23">
        <v>8</v>
      </c>
      <c r="L183" s="13" t="s">
        <v>1041</v>
      </c>
      <c r="M183" s="12" t="s">
        <v>461</v>
      </c>
      <c r="N183" t="s">
        <v>1041</v>
      </c>
      <c r="O183" s="13">
        <v>3183</v>
      </c>
      <c r="P183" s="13">
        <v>3183</v>
      </c>
      <c r="Q183" s="13">
        <v>3183</v>
      </c>
      <c r="R183" s="13" t="s">
        <v>311</v>
      </c>
      <c r="S183" s="13" t="s">
        <v>311</v>
      </c>
      <c r="T183" s="13" t="s">
        <v>311</v>
      </c>
      <c r="U183" s="24">
        <v>1</v>
      </c>
      <c r="V183" s="24">
        <v>1</v>
      </c>
      <c r="W183" s="24">
        <v>1</v>
      </c>
      <c r="X183" s="24" t="s">
        <v>311</v>
      </c>
      <c r="Y183" s="24" t="s">
        <v>311</v>
      </c>
      <c r="Z183" s="24" t="s">
        <v>311</v>
      </c>
      <c r="AB183" s="96"/>
      <c r="AC183" s="102" t="s">
        <v>1015</v>
      </c>
      <c r="AD183">
        <v>10</v>
      </c>
    </row>
    <row r="184" spans="1:30">
      <c r="A184" s="13"/>
      <c r="B184" s="13"/>
      <c r="C184" s="13"/>
      <c r="G184" s="22" t="s">
        <v>1070</v>
      </c>
      <c r="H184" s="10" t="s">
        <v>1070</v>
      </c>
      <c r="I184" s="23"/>
      <c r="K184" s="23"/>
      <c r="L184" s="13"/>
      <c r="N184"/>
      <c r="U184" s="24"/>
      <c r="V184" s="24"/>
      <c r="W184" s="24"/>
      <c r="X184" s="24"/>
      <c r="Y184" s="24"/>
      <c r="Z184" s="24"/>
      <c r="AB184" s="96"/>
      <c r="AC184" s="102" t="s">
        <v>1015</v>
      </c>
      <c r="AD184"/>
    </row>
    <row r="185" spans="1:30">
      <c r="A185" s="13">
        <v>2197</v>
      </c>
      <c r="B185" s="13">
        <v>2197</v>
      </c>
      <c r="C185" s="13">
        <v>2197</v>
      </c>
      <c r="D185" t="s">
        <v>1071</v>
      </c>
      <c r="E185" t="s">
        <v>1071</v>
      </c>
      <c r="F185" t="s">
        <v>452</v>
      </c>
      <c r="G185" s="22" t="s">
        <v>1072</v>
      </c>
      <c r="H185" s="10" t="s">
        <v>1073</v>
      </c>
      <c r="I185" s="23">
        <v>40</v>
      </c>
      <c r="J185" s="13" t="s">
        <v>1049</v>
      </c>
      <c r="K185" s="23">
        <v>40</v>
      </c>
      <c r="L185" s="13" t="s">
        <v>1049</v>
      </c>
      <c r="M185" s="12" t="s">
        <v>461</v>
      </c>
      <c r="N185" t="s">
        <v>1049</v>
      </c>
      <c r="O185" s="13">
        <v>2197</v>
      </c>
      <c r="P185" s="13">
        <v>2197</v>
      </c>
      <c r="Q185" s="13">
        <v>2197</v>
      </c>
      <c r="R185" s="13" t="s">
        <v>311</v>
      </c>
      <c r="S185" s="13" t="s">
        <v>311</v>
      </c>
      <c r="T185" s="13" t="s">
        <v>311</v>
      </c>
      <c r="U185" s="24">
        <v>1</v>
      </c>
      <c r="V185" s="24">
        <v>1</v>
      </c>
      <c r="W185" s="24">
        <v>1</v>
      </c>
      <c r="X185" s="24" t="s">
        <v>311</v>
      </c>
      <c r="Y185" s="24" t="s">
        <v>311</v>
      </c>
      <c r="Z185" s="24" t="s">
        <v>161</v>
      </c>
      <c r="AB185" s="96"/>
      <c r="AC185" s="102" t="s">
        <v>1015</v>
      </c>
      <c r="AD185">
        <v>11</v>
      </c>
    </row>
    <row r="186" spans="1:30">
      <c r="A186" s="13">
        <v>2200</v>
      </c>
      <c r="B186" s="13">
        <v>2200</v>
      </c>
      <c r="C186" s="13">
        <v>2200</v>
      </c>
      <c r="D186" t="s">
        <v>1074</v>
      </c>
      <c r="E186" t="s">
        <v>1074</v>
      </c>
      <c r="F186" t="s">
        <v>452</v>
      </c>
      <c r="G186" s="22" t="s">
        <v>1075</v>
      </c>
      <c r="H186" s="10" t="s">
        <v>1076</v>
      </c>
      <c r="I186" s="23">
        <v>40</v>
      </c>
      <c r="J186" s="13" t="s">
        <v>1049</v>
      </c>
      <c r="K186" s="23">
        <v>40</v>
      </c>
      <c r="L186" s="13" t="s">
        <v>1049</v>
      </c>
      <c r="M186" s="23" t="s">
        <v>461</v>
      </c>
      <c r="N186" t="s">
        <v>1049</v>
      </c>
      <c r="O186" s="13">
        <v>2200</v>
      </c>
      <c r="P186" s="13">
        <v>2200</v>
      </c>
      <c r="Q186" s="13">
        <v>2200</v>
      </c>
      <c r="R186" s="13" t="s">
        <v>311</v>
      </c>
      <c r="S186" s="13" t="s">
        <v>311</v>
      </c>
      <c r="T186" s="13" t="s">
        <v>311</v>
      </c>
      <c r="U186" s="24">
        <v>1</v>
      </c>
      <c r="V186" s="24">
        <v>1</v>
      </c>
      <c r="W186" s="24">
        <v>1</v>
      </c>
      <c r="X186" s="24" t="s">
        <v>311</v>
      </c>
      <c r="Y186" s="24" t="s">
        <v>311</v>
      </c>
      <c r="Z186" s="24" t="s">
        <v>161</v>
      </c>
      <c r="AB186" s="96"/>
      <c r="AC186" s="102" t="s">
        <v>1015</v>
      </c>
      <c r="AD186">
        <v>11</v>
      </c>
    </row>
    <row r="187" spans="1:30">
      <c r="A187" s="13">
        <v>2269</v>
      </c>
      <c r="B187" s="13">
        <v>2269</v>
      </c>
      <c r="C187" s="13">
        <v>2269</v>
      </c>
      <c r="D187" t="s">
        <v>1077</v>
      </c>
      <c r="E187" t="s">
        <v>1077</v>
      </c>
      <c r="F187" t="s">
        <v>1078</v>
      </c>
      <c r="G187" s="3" t="s">
        <v>1079</v>
      </c>
      <c r="H187" s="10" t="s">
        <v>1080</v>
      </c>
      <c r="I187" s="23">
        <v>25</v>
      </c>
      <c r="J187" s="13" t="s">
        <v>870</v>
      </c>
      <c r="K187" s="23">
        <v>25</v>
      </c>
      <c r="L187" s="13" t="s">
        <v>870</v>
      </c>
      <c r="M187" s="23">
        <v>15</v>
      </c>
      <c r="N187" t="s">
        <v>870</v>
      </c>
      <c r="O187" s="13">
        <v>2269</v>
      </c>
      <c r="P187" s="13">
        <v>2269</v>
      </c>
      <c r="Q187" s="13">
        <v>2269</v>
      </c>
      <c r="R187" s="13" t="s">
        <v>161</v>
      </c>
      <c r="S187" s="13" t="s">
        <v>161</v>
      </c>
      <c r="T187" s="13" t="s">
        <v>161</v>
      </c>
      <c r="U187" s="24">
        <v>1</v>
      </c>
      <c r="V187" s="24">
        <v>1</v>
      </c>
      <c r="W187" s="24">
        <v>1</v>
      </c>
      <c r="X187" s="24" t="s">
        <v>311</v>
      </c>
      <c r="Y187" s="24" t="s">
        <v>311</v>
      </c>
      <c r="Z187" s="24" t="s">
        <v>161</v>
      </c>
      <c r="AB187" s="96"/>
      <c r="AC187" s="102" t="s">
        <v>1015</v>
      </c>
      <c r="AD187">
        <v>11</v>
      </c>
    </row>
    <row r="188" spans="1:30">
      <c r="A188" s="13">
        <v>4759</v>
      </c>
      <c r="B188" s="13">
        <v>4759</v>
      </c>
      <c r="C188" s="13">
        <v>4759</v>
      </c>
      <c r="D188" t="s">
        <v>1081</v>
      </c>
      <c r="E188" t="s">
        <v>1081</v>
      </c>
      <c r="F188" t="s">
        <v>1082</v>
      </c>
      <c r="G188" s="22" t="s">
        <v>1083</v>
      </c>
      <c r="H188" s="10" t="s">
        <v>1084</v>
      </c>
      <c r="I188" s="23">
        <v>30</v>
      </c>
      <c r="J188" s="13" t="s">
        <v>870</v>
      </c>
      <c r="K188" s="23">
        <v>30</v>
      </c>
      <c r="L188" s="13" t="s">
        <v>870</v>
      </c>
      <c r="M188" s="12">
        <v>16</v>
      </c>
      <c r="N188" t="s">
        <v>870</v>
      </c>
      <c r="O188">
        <v>4759</v>
      </c>
      <c r="P188" s="13">
        <v>4759</v>
      </c>
      <c r="Q188">
        <v>4759</v>
      </c>
      <c r="R188" s="13" t="s">
        <v>161</v>
      </c>
      <c r="S188" s="13" t="s">
        <v>161</v>
      </c>
      <c r="T188" s="13" t="s">
        <v>161</v>
      </c>
      <c r="U188" s="24">
        <v>1</v>
      </c>
      <c r="V188" s="24">
        <v>1</v>
      </c>
      <c r="W188" s="24">
        <v>1</v>
      </c>
      <c r="X188" s="24" t="s">
        <v>311</v>
      </c>
      <c r="Y188" s="24" t="s">
        <v>311</v>
      </c>
      <c r="Z188" s="24" t="s">
        <v>161</v>
      </c>
      <c r="AB188" s="96"/>
      <c r="AC188" s="102" t="s">
        <v>1015</v>
      </c>
      <c r="AD188">
        <v>11</v>
      </c>
    </row>
    <row r="189" spans="1:30">
      <c r="A189" s="13">
        <v>4758</v>
      </c>
      <c r="B189" s="13">
        <v>4758</v>
      </c>
      <c r="C189" s="13">
        <v>4758</v>
      </c>
      <c r="D189" t="s">
        <v>1085</v>
      </c>
      <c r="E189" t="s">
        <v>1085</v>
      </c>
      <c r="F189" t="s">
        <v>1086</v>
      </c>
      <c r="G189" s="3" t="s">
        <v>1087</v>
      </c>
      <c r="H189" s="10" t="s">
        <v>1088</v>
      </c>
      <c r="I189" s="23">
        <v>20</v>
      </c>
      <c r="J189" s="13" t="s">
        <v>1089</v>
      </c>
      <c r="K189" s="23">
        <v>20</v>
      </c>
      <c r="L189" s="13" t="s">
        <v>1089</v>
      </c>
      <c r="M189" s="12">
        <v>15</v>
      </c>
      <c r="N189" t="s">
        <v>1089</v>
      </c>
      <c r="O189">
        <v>4758</v>
      </c>
      <c r="P189" s="13">
        <v>4758</v>
      </c>
      <c r="Q189">
        <v>4758</v>
      </c>
      <c r="R189" s="13" t="s">
        <v>161</v>
      </c>
      <c r="S189" s="13" t="s">
        <v>161</v>
      </c>
      <c r="T189" s="13" t="s">
        <v>161</v>
      </c>
      <c r="U189" s="24">
        <v>1</v>
      </c>
      <c r="V189" s="24">
        <v>1</v>
      </c>
      <c r="W189" s="24">
        <v>1</v>
      </c>
      <c r="X189" s="24" t="s">
        <v>311</v>
      </c>
      <c r="Y189" s="24" t="s">
        <v>311</v>
      </c>
      <c r="Z189" s="24" t="s">
        <v>161</v>
      </c>
      <c r="AB189" s="96"/>
      <c r="AC189" s="102" t="s">
        <v>1015</v>
      </c>
      <c r="AD189">
        <v>11</v>
      </c>
    </row>
    <row r="190" spans="1:30">
      <c r="A190" s="13">
        <v>4360</v>
      </c>
      <c r="B190" s="13">
        <v>4360</v>
      </c>
      <c r="C190" s="13">
        <v>4360</v>
      </c>
      <c r="D190" t="s">
        <v>1090</v>
      </c>
      <c r="E190" t="s">
        <v>1090</v>
      </c>
      <c r="F190" t="s">
        <v>452</v>
      </c>
      <c r="G190" s="3" t="s">
        <v>1091</v>
      </c>
      <c r="H190" s="10" t="s">
        <v>1092</v>
      </c>
      <c r="I190" s="23">
        <v>25</v>
      </c>
      <c r="J190" s="13" t="s">
        <v>883</v>
      </c>
      <c r="K190" s="23">
        <v>25</v>
      </c>
      <c r="L190" s="13" t="s">
        <v>883</v>
      </c>
      <c r="M190" s="23" t="s">
        <v>461</v>
      </c>
      <c r="N190" t="s">
        <v>883</v>
      </c>
      <c r="O190" s="13">
        <v>4360</v>
      </c>
      <c r="P190" s="13">
        <v>4360</v>
      </c>
      <c r="Q190" s="13">
        <v>4360</v>
      </c>
      <c r="R190" s="12" t="s">
        <v>311</v>
      </c>
      <c r="S190" s="12" t="s">
        <v>311</v>
      </c>
      <c r="T190" s="12" t="s">
        <v>311</v>
      </c>
      <c r="U190" s="24">
        <v>1</v>
      </c>
      <c r="V190" s="24">
        <v>1</v>
      </c>
      <c r="W190" s="24">
        <v>1</v>
      </c>
      <c r="X190" s="24" t="s">
        <v>311</v>
      </c>
      <c r="Y190" s="24" t="s">
        <v>311</v>
      </c>
      <c r="Z190" s="24" t="s">
        <v>161</v>
      </c>
      <c r="AB190" s="96"/>
      <c r="AC190" s="102" t="s">
        <v>1015</v>
      </c>
      <c r="AD190">
        <v>11</v>
      </c>
    </row>
    <row r="191" spans="1:30">
      <c r="A191" s="13"/>
      <c r="B191" s="13"/>
      <c r="C191" s="13"/>
      <c r="G191" s="3" t="s">
        <v>1093</v>
      </c>
      <c r="H191" s="10" t="s">
        <v>1093</v>
      </c>
      <c r="I191" s="23"/>
      <c r="K191" s="23"/>
      <c r="L191" s="13"/>
      <c r="N191"/>
      <c r="U191" s="24"/>
      <c r="V191" s="24"/>
      <c r="W191" s="24"/>
      <c r="X191" s="24"/>
      <c r="Y191" s="24"/>
      <c r="Z191" s="24"/>
      <c r="AC191" s="102"/>
      <c r="AD191"/>
    </row>
    <row r="192" spans="1:30">
      <c r="A192" s="13">
        <v>4766</v>
      </c>
      <c r="B192" s="13">
        <v>4766</v>
      </c>
      <c r="C192" s="13">
        <v>4766</v>
      </c>
      <c r="D192" t="s">
        <v>1094</v>
      </c>
      <c r="E192" t="s">
        <v>1094</v>
      </c>
      <c r="F192" t="s">
        <v>452</v>
      </c>
      <c r="G192" s="3" t="s">
        <v>1095</v>
      </c>
      <c r="H192" s="10" t="s">
        <v>1096</v>
      </c>
      <c r="I192" s="23">
        <v>6</v>
      </c>
      <c r="J192" s="13" t="s">
        <v>1097</v>
      </c>
      <c r="K192" s="23">
        <v>6</v>
      </c>
      <c r="L192" s="13" t="s">
        <v>1097</v>
      </c>
      <c r="M192" s="12" t="s">
        <v>461</v>
      </c>
      <c r="N192" t="s">
        <v>1097</v>
      </c>
      <c r="O192" s="13">
        <v>4766</v>
      </c>
      <c r="P192" s="13">
        <v>4766</v>
      </c>
      <c r="Q192" s="13">
        <v>4766</v>
      </c>
      <c r="R192" s="13" t="s">
        <v>311</v>
      </c>
      <c r="S192" s="13" t="s">
        <v>311</v>
      </c>
      <c r="T192" s="13" t="s">
        <v>311</v>
      </c>
      <c r="U192" s="24">
        <v>1</v>
      </c>
      <c r="V192" s="24">
        <v>1</v>
      </c>
      <c r="W192" s="24">
        <v>1</v>
      </c>
      <c r="X192" s="24" t="s">
        <v>311</v>
      </c>
      <c r="Y192" s="24" t="s">
        <v>161</v>
      </c>
      <c r="Z192" s="24" t="s">
        <v>161</v>
      </c>
      <c r="AA192" s="11" t="s">
        <v>233</v>
      </c>
      <c r="AB192" s="96" t="s">
        <v>250</v>
      </c>
      <c r="AC192" s="102" t="s">
        <v>1098</v>
      </c>
      <c r="AD192">
        <v>12</v>
      </c>
    </row>
    <row r="193" spans="1:30">
      <c r="A193" s="13">
        <v>2196</v>
      </c>
      <c r="B193" s="13">
        <v>2196</v>
      </c>
      <c r="C193" s="13">
        <v>2196</v>
      </c>
      <c r="D193" t="s">
        <v>1099</v>
      </c>
      <c r="E193" t="s">
        <v>1099</v>
      </c>
      <c r="F193" t="s">
        <v>1100</v>
      </c>
      <c r="G193" s="3" t="s">
        <v>1101</v>
      </c>
      <c r="H193" s="10" t="s">
        <v>1102</v>
      </c>
      <c r="I193" s="23">
        <v>75</v>
      </c>
      <c r="J193" s="13" t="s">
        <v>883</v>
      </c>
      <c r="K193" s="23">
        <v>75</v>
      </c>
      <c r="L193" s="13" t="s">
        <v>883</v>
      </c>
      <c r="M193" s="12">
        <v>75</v>
      </c>
      <c r="N193" t="s">
        <v>883</v>
      </c>
      <c r="O193" s="13">
        <v>2196</v>
      </c>
      <c r="P193" s="13">
        <v>2196</v>
      </c>
      <c r="Q193" s="13">
        <v>2196</v>
      </c>
      <c r="R193" s="13" t="s">
        <v>161</v>
      </c>
      <c r="S193" s="13" t="s">
        <v>161</v>
      </c>
      <c r="T193" s="13" t="s">
        <v>161</v>
      </c>
      <c r="U193" s="24">
        <v>1</v>
      </c>
      <c r="V193" s="24">
        <v>1</v>
      </c>
      <c r="W193" s="24">
        <v>1</v>
      </c>
      <c r="X193" s="24" t="s">
        <v>311</v>
      </c>
      <c r="Y193" s="24" t="s">
        <v>161</v>
      </c>
      <c r="Z193" s="24" t="s">
        <v>161</v>
      </c>
      <c r="AA193" s="11" t="s">
        <v>233</v>
      </c>
      <c r="AB193" s="11" t="s">
        <v>363</v>
      </c>
      <c r="AC193" s="102" t="s">
        <v>1098</v>
      </c>
      <c r="AD193">
        <v>12</v>
      </c>
    </row>
    <row r="194" spans="1:30">
      <c r="A194" s="13">
        <v>4361</v>
      </c>
      <c r="B194" s="13">
        <v>4361</v>
      </c>
      <c r="C194" s="13">
        <v>4361</v>
      </c>
      <c r="D194" t="s">
        <v>1103</v>
      </c>
      <c r="E194" t="s">
        <v>1103</v>
      </c>
      <c r="F194" t="s">
        <v>1104</v>
      </c>
      <c r="G194" s="22" t="s">
        <v>1105</v>
      </c>
      <c r="H194" s="10" t="s">
        <v>1106</v>
      </c>
      <c r="I194" s="23">
        <v>65</v>
      </c>
      <c r="J194" s="13" t="s">
        <v>883</v>
      </c>
      <c r="K194" s="23">
        <v>65</v>
      </c>
      <c r="L194" s="13" t="s">
        <v>883</v>
      </c>
      <c r="M194" s="12">
        <v>60</v>
      </c>
      <c r="N194" t="s">
        <v>883</v>
      </c>
      <c r="O194" s="13">
        <v>4361</v>
      </c>
      <c r="P194" s="13">
        <v>4361</v>
      </c>
      <c r="Q194" s="13">
        <v>4361</v>
      </c>
      <c r="R194" s="13" t="s">
        <v>161</v>
      </c>
      <c r="S194" s="13" t="s">
        <v>161</v>
      </c>
      <c r="T194" s="13" t="s">
        <v>161</v>
      </c>
      <c r="U194" s="24">
        <v>1</v>
      </c>
      <c r="V194" s="24">
        <v>1</v>
      </c>
      <c r="W194" s="24">
        <v>1</v>
      </c>
      <c r="X194" s="24" t="s">
        <v>311</v>
      </c>
      <c r="Y194" s="24" t="s">
        <v>161</v>
      </c>
      <c r="Z194" s="24" t="s">
        <v>161</v>
      </c>
      <c r="AA194" s="11" t="s">
        <v>233</v>
      </c>
      <c r="AB194" s="11" t="s">
        <v>1107</v>
      </c>
      <c r="AC194" s="102" t="s">
        <v>1098</v>
      </c>
      <c r="AD194">
        <v>13</v>
      </c>
    </row>
    <row r="195" spans="1:30">
      <c r="A195" s="13">
        <v>4362</v>
      </c>
      <c r="B195" s="13">
        <v>4362</v>
      </c>
      <c r="C195" s="13">
        <v>4362</v>
      </c>
      <c r="D195" t="s">
        <v>1108</v>
      </c>
      <c r="E195" t="s">
        <v>1108</v>
      </c>
      <c r="F195" t="s">
        <v>1109</v>
      </c>
      <c r="G195" s="3" t="s">
        <v>1110</v>
      </c>
      <c r="H195" s="10" t="s">
        <v>1111</v>
      </c>
      <c r="I195" s="23">
        <v>65</v>
      </c>
      <c r="J195" s="13" t="s">
        <v>883</v>
      </c>
      <c r="K195" s="23">
        <v>65</v>
      </c>
      <c r="L195" s="13" t="s">
        <v>883</v>
      </c>
      <c r="M195" s="12">
        <v>60</v>
      </c>
      <c r="N195" t="s">
        <v>883</v>
      </c>
      <c r="O195" s="13">
        <v>4362</v>
      </c>
      <c r="P195" s="13">
        <v>4362</v>
      </c>
      <c r="Q195" s="13">
        <v>4362</v>
      </c>
      <c r="R195" s="13" t="s">
        <v>161</v>
      </c>
      <c r="S195" s="13" t="s">
        <v>161</v>
      </c>
      <c r="T195" s="13" t="s">
        <v>161</v>
      </c>
      <c r="U195" s="24">
        <v>1</v>
      </c>
      <c r="V195" s="24">
        <v>1</v>
      </c>
      <c r="W195" s="24">
        <v>1</v>
      </c>
      <c r="X195" s="24" t="s">
        <v>311</v>
      </c>
      <c r="Y195" s="24" t="s">
        <v>161</v>
      </c>
      <c r="Z195" s="24" t="s">
        <v>161</v>
      </c>
      <c r="AA195" s="11" t="s">
        <v>233</v>
      </c>
      <c r="AB195" s="11" t="s">
        <v>1107</v>
      </c>
      <c r="AC195" s="102" t="s">
        <v>1098</v>
      </c>
      <c r="AD195">
        <v>13</v>
      </c>
    </row>
    <row r="196" spans="1:30">
      <c r="A196" s="13">
        <v>2264</v>
      </c>
      <c r="B196" s="13">
        <v>2264</v>
      </c>
      <c r="C196" s="13">
        <v>2264</v>
      </c>
      <c r="D196" t="s">
        <v>1112</v>
      </c>
      <c r="E196" t="s">
        <v>1112</v>
      </c>
      <c r="F196" t="s">
        <v>1113</v>
      </c>
      <c r="G196" s="3" t="s">
        <v>1114</v>
      </c>
      <c r="H196" s="10" t="s">
        <v>1115</v>
      </c>
      <c r="I196" s="23">
        <v>2</v>
      </c>
      <c r="J196" s="13" t="s">
        <v>684</v>
      </c>
      <c r="K196" s="23">
        <v>2</v>
      </c>
      <c r="L196" s="13" t="s">
        <v>684</v>
      </c>
      <c r="M196" s="12">
        <v>2</v>
      </c>
      <c r="N196" t="s">
        <v>684</v>
      </c>
      <c r="O196" s="13">
        <v>2264</v>
      </c>
      <c r="P196" s="13">
        <v>2264</v>
      </c>
      <c r="Q196" s="13">
        <v>2264</v>
      </c>
      <c r="R196" s="13" t="s">
        <v>161</v>
      </c>
      <c r="S196" s="13" t="s">
        <v>161</v>
      </c>
      <c r="T196" s="13" t="s">
        <v>161</v>
      </c>
      <c r="U196" s="24">
        <v>1</v>
      </c>
      <c r="V196" s="24">
        <v>1</v>
      </c>
      <c r="W196" s="24">
        <v>1</v>
      </c>
      <c r="X196" s="24" t="s">
        <v>311</v>
      </c>
      <c r="Y196" s="24" t="s">
        <v>311</v>
      </c>
      <c r="Z196" s="24" t="s">
        <v>161</v>
      </c>
      <c r="AC196" s="102" t="s">
        <v>1098</v>
      </c>
      <c r="AD196">
        <v>14</v>
      </c>
    </row>
    <row r="197" spans="1:30">
      <c r="A197" s="13">
        <v>4363</v>
      </c>
      <c r="B197" s="13">
        <v>4363</v>
      </c>
      <c r="C197" s="13">
        <v>4363</v>
      </c>
      <c r="D197" t="s">
        <v>1116</v>
      </c>
      <c r="E197" t="s">
        <v>1116</v>
      </c>
      <c r="F197" t="s">
        <v>1117</v>
      </c>
      <c r="G197" s="3" t="s">
        <v>1118</v>
      </c>
      <c r="H197" s="10" t="s">
        <v>1119</v>
      </c>
      <c r="I197" s="23">
        <v>4</v>
      </c>
      <c r="J197" s="13" t="s">
        <v>684</v>
      </c>
      <c r="K197" s="23">
        <v>4</v>
      </c>
      <c r="L197" s="13" t="s">
        <v>684</v>
      </c>
      <c r="M197" s="12">
        <v>4</v>
      </c>
      <c r="N197" t="s">
        <v>684</v>
      </c>
      <c r="O197" s="13">
        <v>4363</v>
      </c>
      <c r="P197" s="13">
        <v>4363</v>
      </c>
      <c r="Q197" s="13">
        <v>4363</v>
      </c>
      <c r="R197" s="13" t="s">
        <v>161</v>
      </c>
      <c r="S197" s="13" t="s">
        <v>161</v>
      </c>
      <c r="T197" s="13" t="s">
        <v>161</v>
      </c>
      <c r="U197" s="24">
        <v>1</v>
      </c>
      <c r="V197" s="24">
        <v>1</v>
      </c>
      <c r="W197" s="24">
        <v>1</v>
      </c>
      <c r="X197" s="24" t="s">
        <v>311</v>
      </c>
      <c r="Y197" s="24" t="s">
        <v>161</v>
      </c>
      <c r="Z197" s="24" t="s">
        <v>161</v>
      </c>
      <c r="AA197" s="11" t="s">
        <v>233</v>
      </c>
      <c r="AB197" s="11" t="s">
        <v>1120</v>
      </c>
      <c r="AC197" s="102" t="s">
        <v>1098</v>
      </c>
      <c r="AD197">
        <v>14</v>
      </c>
    </row>
    <row r="198" spans="1:30">
      <c r="A198" s="13">
        <v>5441</v>
      </c>
      <c r="B198" s="13">
        <v>5441</v>
      </c>
      <c r="C198" s="13">
        <v>5441</v>
      </c>
      <c r="D198" t="s">
        <v>1121</v>
      </c>
      <c r="E198" t="s">
        <v>1121</v>
      </c>
      <c r="F198" t="s">
        <v>1122</v>
      </c>
      <c r="G198" s="3" t="s">
        <v>1123</v>
      </c>
      <c r="H198" s="10" t="s">
        <v>1124</v>
      </c>
      <c r="I198" s="23">
        <v>4</v>
      </c>
      <c r="J198" s="13" t="s">
        <v>684</v>
      </c>
      <c r="K198" s="23">
        <v>4</v>
      </c>
      <c r="L198" s="13" t="s">
        <v>684</v>
      </c>
      <c r="M198" s="12">
        <v>4</v>
      </c>
      <c r="N198" t="s">
        <v>684</v>
      </c>
      <c r="O198" s="13">
        <v>5441</v>
      </c>
      <c r="P198" s="13">
        <v>5441</v>
      </c>
      <c r="Q198" s="13">
        <v>5441</v>
      </c>
      <c r="R198" s="13" t="s">
        <v>161</v>
      </c>
      <c r="S198" s="13" t="s">
        <v>161</v>
      </c>
      <c r="T198" s="13" t="s">
        <v>161</v>
      </c>
      <c r="U198" s="24">
        <v>1</v>
      </c>
      <c r="V198" s="24">
        <v>1</v>
      </c>
      <c r="W198" s="24">
        <v>1</v>
      </c>
      <c r="X198" s="24" t="s">
        <v>311</v>
      </c>
      <c r="Y198" s="24" t="s">
        <v>161</v>
      </c>
      <c r="Z198" s="24" t="s">
        <v>161</v>
      </c>
      <c r="AA198" s="11" t="s">
        <v>233</v>
      </c>
      <c r="AB198" s="11" t="s">
        <v>138</v>
      </c>
      <c r="AC198" s="102" t="s">
        <v>1098</v>
      </c>
      <c r="AD198">
        <v>14</v>
      </c>
    </row>
    <row r="199" spans="1:30">
      <c r="A199" s="13">
        <v>5442</v>
      </c>
      <c r="B199" s="13">
        <v>5442</v>
      </c>
      <c r="C199" s="13">
        <v>5442</v>
      </c>
      <c r="D199" t="s">
        <v>1125</v>
      </c>
      <c r="E199" t="s">
        <v>1125</v>
      </c>
      <c r="F199" t="s">
        <v>1126</v>
      </c>
      <c r="G199" s="3" t="s">
        <v>1127</v>
      </c>
      <c r="H199" s="10" t="s">
        <v>1128</v>
      </c>
      <c r="I199" s="23">
        <v>4.25</v>
      </c>
      <c r="J199" s="13" t="s">
        <v>684</v>
      </c>
      <c r="K199" s="23">
        <v>4.25</v>
      </c>
      <c r="L199" s="13" t="s">
        <v>684</v>
      </c>
      <c r="M199" s="23">
        <v>4.25</v>
      </c>
      <c r="N199" t="s">
        <v>684</v>
      </c>
      <c r="O199" s="13">
        <v>5442</v>
      </c>
      <c r="P199" s="13">
        <v>5442</v>
      </c>
      <c r="Q199" s="13">
        <v>5442</v>
      </c>
      <c r="R199" s="13" t="s">
        <v>161</v>
      </c>
      <c r="S199" s="13" t="s">
        <v>161</v>
      </c>
      <c r="T199" s="13" t="s">
        <v>161</v>
      </c>
      <c r="U199" s="24">
        <v>1</v>
      </c>
      <c r="V199" s="24">
        <v>1</v>
      </c>
      <c r="W199" s="24">
        <v>1</v>
      </c>
      <c r="X199" s="24" t="s">
        <v>311</v>
      </c>
      <c r="Y199" s="24" t="s">
        <v>161</v>
      </c>
      <c r="Z199" s="24" t="s">
        <v>161</v>
      </c>
      <c r="AA199" s="11" t="s">
        <v>233</v>
      </c>
      <c r="AB199" s="11" t="s">
        <v>138</v>
      </c>
      <c r="AC199" s="102" t="s">
        <v>1098</v>
      </c>
      <c r="AD199">
        <v>14</v>
      </c>
    </row>
    <row r="200" spans="1:30">
      <c r="A200" s="13">
        <v>5443</v>
      </c>
      <c r="B200" s="13">
        <v>5443</v>
      </c>
      <c r="C200" s="13">
        <v>5443</v>
      </c>
      <c r="D200" t="s">
        <v>1129</v>
      </c>
      <c r="E200" t="s">
        <v>1129</v>
      </c>
      <c r="F200" t="s">
        <v>1130</v>
      </c>
      <c r="G200" s="3" t="s">
        <v>1131</v>
      </c>
      <c r="H200" s="10" t="s">
        <v>1132</v>
      </c>
      <c r="I200" s="23">
        <v>4.75</v>
      </c>
      <c r="J200" s="13" t="s">
        <v>684</v>
      </c>
      <c r="K200" s="23">
        <v>4.75</v>
      </c>
      <c r="L200" s="13" t="s">
        <v>684</v>
      </c>
      <c r="M200" s="23">
        <v>4.75</v>
      </c>
      <c r="N200" t="s">
        <v>684</v>
      </c>
      <c r="O200" s="13">
        <v>5443</v>
      </c>
      <c r="P200" s="13">
        <v>5443</v>
      </c>
      <c r="Q200" s="13">
        <v>5443</v>
      </c>
      <c r="R200" s="13" t="s">
        <v>161</v>
      </c>
      <c r="S200" s="13" t="s">
        <v>161</v>
      </c>
      <c r="T200" s="13" t="s">
        <v>161</v>
      </c>
      <c r="U200" s="24">
        <v>1</v>
      </c>
      <c r="V200" s="24">
        <v>1</v>
      </c>
      <c r="W200" s="24">
        <v>1</v>
      </c>
      <c r="X200" s="24" t="s">
        <v>311</v>
      </c>
      <c r="Y200" s="24" t="s">
        <v>161</v>
      </c>
      <c r="Z200" s="24" t="s">
        <v>161</v>
      </c>
      <c r="AA200" s="11" t="s">
        <v>233</v>
      </c>
      <c r="AB200" s="11" t="s">
        <v>138</v>
      </c>
      <c r="AC200" s="102" t="s">
        <v>1098</v>
      </c>
      <c r="AD200">
        <v>14</v>
      </c>
    </row>
    <row r="201" spans="1:30">
      <c r="A201" s="13">
        <v>2254</v>
      </c>
      <c r="B201" s="13">
        <v>2254</v>
      </c>
      <c r="C201" s="13">
        <v>2254</v>
      </c>
      <c r="D201" t="s">
        <v>1133</v>
      </c>
      <c r="E201" t="s">
        <v>1133</v>
      </c>
      <c r="F201" t="s">
        <v>1134</v>
      </c>
      <c r="G201" s="3" t="s">
        <v>1135</v>
      </c>
      <c r="H201" s="10" t="s">
        <v>1136</v>
      </c>
      <c r="I201" s="23">
        <v>130</v>
      </c>
      <c r="J201" s="13" t="s">
        <v>1137</v>
      </c>
      <c r="K201" s="23">
        <v>130</v>
      </c>
      <c r="L201" s="13" t="s">
        <v>1137</v>
      </c>
      <c r="M201" s="12">
        <v>130</v>
      </c>
      <c r="N201" t="s">
        <v>1137</v>
      </c>
      <c r="O201" s="13">
        <v>2254</v>
      </c>
      <c r="P201" s="13">
        <v>2254</v>
      </c>
      <c r="Q201" s="13">
        <v>2254</v>
      </c>
      <c r="R201" s="13" t="s">
        <v>161</v>
      </c>
      <c r="S201" s="13" t="s">
        <v>161</v>
      </c>
      <c r="T201" s="13" t="s">
        <v>161</v>
      </c>
      <c r="U201" s="24">
        <v>1</v>
      </c>
      <c r="V201" s="24">
        <v>1</v>
      </c>
      <c r="W201" s="24">
        <v>1</v>
      </c>
      <c r="X201" s="24" t="s">
        <v>311</v>
      </c>
      <c r="Y201" s="24" t="s">
        <v>311</v>
      </c>
      <c r="Z201" s="24" t="s">
        <v>161</v>
      </c>
      <c r="AC201" s="102" t="s">
        <v>1098</v>
      </c>
      <c r="AD201">
        <v>15</v>
      </c>
    </row>
    <row r="202" spans="1:30">
      <c r="A202" s="13">
        <v>2255</v>
      </c>
      <c r="B202" s="13">
        <v>2255</v>
      </c>
      <c r="C202" s="13">
        <v>2255</v>
      </c>
      <c r="D202" t="s">
        <v>1138</v>
      </c>
      <c r="E202" t="s">
        <v>1138</v>
      </c>
      <c r="F202" t="s">
        <v>1139</v>
      </c>
      <c r="G202" s="3" t="s">
        <v>1140</v>
      </c>
      <c r="H202" s="10" t="s">
        <v>1141</v>
      </c>
      <c r="I202" s="23">
        <v>20</v>
      </c>
      <c r="J202" s="13" t="s">
        <v>883</v>
      </c>
      <c r="K202" s="23">
        <v>20</v>
      </c>
      <c r="L202" s="13" t="s">
        <v>883</v>
      </c>
      <c r="M202" s="12">
        <v>20</v>
      </c>
      <c r="N202" t="s">
        <v>883</v>
      </c>
      <c r="O202" s="13">
        <v>2255</v>
      </c>
      <c r="P202" s="13">
        <v>2255</v>
      </c>
      <c r="Q202" s="13">
        <v>2255</v>
      </c>
      <c r="R202" s="13" t="s">
        <v>161</v>
      </c>
      <c r="S202" s="13" t="s">
        <v>161</v>
      </c>
      <c r="T202" s="13" t="s">
        <v>161</v>
      </c>
      <c r="U202" s="24">
        <v>1</v>
      </c>
      <c r="V202" s="24">
        <v>1</v>
      </c>
      <c r="W202" s="24">
        <v>1</v>
      </c>
      <c r="X202" s="24" t="s">
        <v>311</v>
      </c>
      <c r="Y202" s="24" t="s">
        <v>311</v>
      </c>
      <c r="Z202" s="24" t="s">
        <v>161</v>
      </c>
      <c r="AC202" s="102" t="s">
        <v>1098</v>
      </c>
      <c r="AD202">
        <v>15</v>
      </c>
    </row>
    <row r="203" spans="1:30">
      <c r="A203" s="13">
        <v>2258</v>
      </c>
      <c r="B203" s="13">
        <v>2258</v>
      </c>
      <c r="C203" s="13">
        <v>2258</v>
      </c>
      <c r="D203" t="s">
        <v>1142</v>
      </c>
      <c r="E203" t="s">
        <v>1142</v>
      </c>
      <c r="F203" t="s">
        <v>1143</v>
      </c>
      <c r="G203" s="3" t="s">
        <v>1144</v>
      </c>
      <c r="H203" s="10" t="s">
        <v>1145</v>
      </c>
      <c r="I203" s="23">
        <v>6</v>
      </c>
      <c r="J203" s="13" t="s">
        <v>883</v>
      </c>
      <c r="K203" s="23">
        <v>6</v>
      </c>
      <c r="L203" s="13" t="s">
        <v>883</v>
      </c>
      <c r="M203" s="12">
        <v>6</v>
      </c>
      <c r="N203" t="s">
        <v>883</v>
      </c>
      <c r="O203" s="13">
        <v>2258</v>
      </c>
      <c r="P203" s="13">
        <v>2258</v>
      </c>
      <c r="Q203" s="13">
        <v>2258</v>
      </c>
      <c r="R203" s="13" t="s">
        <v>161</v>
      </c>
      <c r="S203" s="13" t="s">
        <v>161</v>
      </c>
      <c r="T203" s="13" t="s">
        <v>161</v>
      </c>
      <c r="U203" s="24">
        <v>1</v>
      </c>
      <c r="V203" s="24">
        <v>1</v>
      </c>
      <c r="W203" s="24">
        <v>1</v>
      </c>
      <c r="X203" s="24" t="s">
        <v>311</v>
      </c>
      <c r="Y203" s="24" t="s">
        <v>311</v>
      </c>
      <c r="Z203" s="24" t="s">
        <v>161</v>
      </c>
      <c r="AC203" s="102" t="s">
        <v>1098</v>
      </c>
      <c r="AD203">
        <v>15</v>
      </c>
    </row>
    <row r="204" spans="1:30">
      <c r="A204" s="13">
        <v>5444</v>
      </c>
      <c r="B204" s="13">
        <v>5444</v>
      </c>
      <c r="C204" s="13">
        <v>5444</v>
      </c>
      <c r="D204" t="s">
        <v>1146</v>
      </c>
      <c r="E204" t="s">
        <v>1146</v>
      </c>
      <c r="F204" t="s">
        <v>1147</v>
      </c>
      <c r="G204" s="3" t="s">
        <v>1148</v>
      </c>
      <c r="H204" s="10" t="s">
        <v>1149</v>
      </c>
      <c r="I204" s="23">
        <v>35</v>
      </c>
      <c r="J204" s="13" t="s">
        <v>883</v>
      </c>
      <c r="K204" s="23">
        <v>35</v>
      </c>
      <c r="L204" s="13" t="s">
        <v>883</v>
      </c>
      <c r="M204" s="12">
        <v>35</v>
      </c>
      <c r="N204" t="s">
        <v>883</v>
      </c>
      <c r="O204" s="13">
        <v>5444</v>
      </c>
      <c r="P204" s="13">
        <v>5444</v>
      </c>
      <c r="Q204" s="13">
        <v>5444</v>
      </c>
      <c r="R204" s="13" t="s">
        <v>161</v>
      </c>
      <c r="S204" s="13" t="s">
        <v>161</v>
      </c>
      <c r="T204" s="13" t="s">
        <v>161</v>
      </c>
      <c r="U204" s="24">
        <v>1</v>
      </c>
      <c r="V204" s="24">
        <v>1</v>
      </c>
      <c r="W204" s="24">
        <v>1</v>
      </c>
      <c r="X204" s="24" t="s">
        <v>311</v>
      </c>
      <c r="Y204" s="24" t="s">
        <v>161</v>
      </c>
      <c r="Z204" s="24" t="s">
        <v>161</v>
      </c>
      <c r="AA204" s="11" t="s">
        <v>233</v>
      </c>
      <c r="AB204" s="11" t="s">
        <v>149</v>
      </c>
      <c r="AC204" s="102" t="s">
        <v>1098</v>
      </c>
      <c r="AD204">
        <v>15</v>
      </c>
    </row>
    <row r="205" spans="1:30">
      <c r="A205" s="13">
        <v>2259</v>
      </c>
      <c r="B205" s="13">
        <v>2259</v>
      </c>
      <c r="C205" s="13">
        <v>2259</v>
      </c>
      <c r="D205" t="s">
        <v>1150</v>
      </c>
      <c r="E205" t="s">
        <v>1150</v>
      </c>
      <c r="F205" t="s">
        <v>1151</v>
      </c>
      <c r="G205" s="3" t="s">
        <v>1152</v>
      </c>
      <c r="H205" s="10" t="s">
        <v>1153</v>
      </c>
      <c r="I205" s="23">
        <v>50</v>
      </c>
      <c r="J205" s="13" t="s">
        <v>1154</v>
      </c>
      <c r="K205" s="23">
        <v>50</v>
      </c>
      <c r="L205" s="13" t="s">
        <v>1154</v>
      </c>
      <c r="M205" s="12">
        <v>50</v>
      </c>
      <c r="N205" t="s">
        <v>1154</v>
      </c>
      <c r="O205" s="13">
        <v>2259</v>
      </c>
      <c r="P205" s="13">
        <v>2259</v>
      </c>
      <c r="Q205" s="13">
        <v>2259</v>
      </c>
      <c r="R205" s="13" t="s">
        <v>161</v>
      </c>
      <c r="S205" s="13" t="s">
        <v>161</v>
      </c>
      <c r="T205" s="13" t="s">
        <v>161</v>
      </c>
      <c r="U205" s="24">
        <v>1</v>
      </c>
      <c r="V205" s="24">
        <v>1</v>
      </c>
      <c r="W205" s="24">
        <v>1</v>
      </c>
      <c r="X205" s="24" t="s">
        <v>311</v>
      </c>
      <c r="Y205" s="24" t="s">
        <v>311</v>
      </c>
      <c r="Z205" s="24" t="s">
        <v>161</v>
      </c>
      <c r="AC205" s="102" t="s">
        <v>1098</v>
      </c>
      <c r="AD205">
        <v>16</v>
      </c>
    </row>
    <row r="206" spans="1:30">
      <c r="A206" s="13">
        <v>2257</v>
      </c>
      <c r="B206" s="13">
        <v>2257</v>
      </c>
      <c r="C206" s="13">
        <v>2257</v>
      </c>
      <c r="D206" t="s">
        <v>1155</v>
      </c>
      <c r="E206" t="s">
        <v>1155</v>
      </c>
      <c r="F206" t="s">
        <v>1156</v>
      </c>
      <c r="G206" s="3" t="s">
        <v>1157</v>
      </c>
      <c r="H206" s="10" t="s">
        <v>1158</v>
      </c>
      <c r="I206" s="23">
        <v>75</v>
      </c>
      <c r="J206" s="13" t="s">
        <v>883</v>
      </c>
      <c r="K206" s="23">
        <v>75</v>
      </c>
      <c r="L206" s="13" t="s">
        <v>883</v>
      </c>
      <c r="M206" s="23">
        <v>75</v>
      </c>
      <c r="N206" t="s">
        <v>883</v>
      </c>
      <c r="O206" s="13">
        <v>2257</v>
      </c>
      <c r="P206" s="13">
        <v>2257</v>
      </c>
      <c r="Q206" s="13">
        <v>2257</v>
      </c>
      <c r="R206" s="13" t="s">
        <v>161</v>
      </c>
      <c r="S206" s="13" t="s">
        <v>161</v>
      </c>
      <c r="T206" s="13" t="s">
        <v>161</v>
      </c>
      <c r="U206" s="24">
        <v>0.5</v>
      </c>
      <c r="V206" s="24">
        <v>0.5</v>
      </c>
      <c r="W206" s="24">
        <v>0.5</v>
      </c>
      <c r="X206" s="24" t="s">
        <v>311</v>
      </c>
      <c r="Y206" s="24" t="s">
        <v>311</v>
      </c>
      <c r="Z206" s="24" t="s">
        <v>161</v>
      </c>
      <c r="AC206" s="102" t="s">
        <v>1098</v>
      </c>
      <c r="AD206">
        <v>16</v>
      </c>
    </row>
    <row r="207" spans="1:30">
      <c r="A207" s="13">
        <v>3928</v>
      </c>
      <c r="B207" s="13">
        <v>3928</v>
      </c>
      <c r="C207" s="13">
        <v>3928</v>
      </c>
      <c r="D207" t="s">
        <v>1159</v>
      </c>
      <c r="E207" t="s">
        <v>1159</v>
      </c>
      <c r="F207" t="s">
        <v>1160</v>
      </c>
      <c r="G207" s="3" t="s">
        <v>1161</v>
      </c>
      <c r="H207" s="10" t="s">
        <v>1162</v>
      </c>
      <c r="I207" s="23">
        <v>75</v>
      </c>
      <c r="J207" s="13" t="s">
        <v>883</v>
      </c>
      <c r="K207" s="23">
        <v>75</v>
      </c>
      <c r="L207" s="13" t="s">
        <v>883</v>
      </c>
      <c r="M207" s="23">
        <v>75</v>
      </c>
      <c r="N207" t="s">
        <v>883</v>
      </c>
      <c r="O207" s="13">
        <v>3928</v>
      </c>
      <c r="P207" s="13">
        <v>3928</v>
      </c>
      <c r="Q207" s="13">
        <v>3928</v>
      </c>
      <c r="R207" s="13" t="s">
        <v>161</v>
      </c>
      <c r="S207" s="13" t="s">
        <v>161</v>
      </c>
      <c r="T207" s="13" t="s">
        <v>161</v>
      </c>
      <c r="U207" s="24">
        <v>0.5</v>
      </c>
      <c r="V207" s="24">
        <v>0.5</v>
      </c>
      <c r="W207" s="24">
        <v>0.5</v>
      </c>
      <c r="X207" s="24" t="s">
        <v>311</v>
      </c>
      <c r="Y207" s="24" t="s">
        <v>311</v>
      </c>
      <c r="Z207" s="24" t="s">
        <v>161</v>
      </c>
      <c r="AC207" s="102" t="s">
        <v>1098</v>
      </c>
      <c r="AD207">
        <v>16</v>
      </c>
    </row>
    <row r="208" spans="1:30">
      <c r="A208" s="13">
        <v>2848</v>
      </c>
      <c r="B208" s="13">
        <v>2848</v>
      </c>
      <c r="C208" s="13">
        <v>2848</v>
      </c>
      <c r="D208" t="s">
        <v>1163</v>
      </c>
      <c r="E208" t="s">
        <v>1163</v>
      </c>
      <c r="F208" t="s">
        <v>452</v>
      </c>
      <c r="G208" s="22" t="s">
        <v>1164</v>
      </c>
      <c r="H208" s="10" t="s">
        <v>1165</v>
      </c>
      <c r="I208" s="23">
        <v>300</v>
      </c>
      <c r="J208" s="13" t="s">
        <v>1166</v>
      </c>
      <c r="K208" s="23">
        <v>300</v>
      </c>
      <c r="L208" s="13" t="s">
        <v>1166</v>
      </c>
      <c r="M208" s="23" t="s">
        <v>461</v>
      </c>
      <c r="N208" t="s">
        <v>1166</v>
      </c>
      <c r="O208" s="13">
        <v>2848</v>
      </c>
      <c r="P208" s="13">
        <v>2848</v>
      </c>
      <c r="Q208" s="13">
        <v>2848</v>
      </c>
      <c r="R208" s="12" t="s">
        <v>311</v>
      </c>
      <c r="S208" s="12" t="s">
        <v>311</v>
      </c>
      <c r="T208" s="12" t="s">
        <v>311</v>
      </c>
      <c r="U208" s="24">
        <v>0.5</v>
      </c>
      <c r="V208" s="24">
        <v>0.5</v>
      </c>
      <c r="W208" s="24">
        <v>0.5</v>
      </c>
      <c r="X208" s="24" t="s">
        <v>311</v>
      </c>
      <c r="Y208" s="24" t="s">
        <v>161</v>
      </c>
      <c r="Z208" s="24" t="s">
        <v>161</v>
      </c>
      <c r="AA208" s="11" t="s">
        <v>233</v>
      </c>
      <c r="AB208" s="11" t="s">
        <v>1167</v>
      </c>
      <c r="AC208" s="102" t="s">
        <v>1098</v>
      </c>
      <c r="AD208" s="13">
        <v>16</v>
      </c>
    </row>
    <row r="209" spans="1:30">
      <c r="A209" s="13"/>
      <c r="B209" s="13"/>
      <c r="C209" s="13"/>
      <c r="G209" s="3" t="s">
        <v>1168</v>
      </c>
      <c r="H209" s="10" t="s">
        <v>1168</v>
      </c>
      <c r="I209" s="23"/>
      <c r="K209" s="23"/>
      <c r="L209" s="13"/>
      <c r="M209" s="23"/>
      <c r="N209"/>
      <c r="U209" s="24"/>
      <c r="V209" s="24"/>
      <c r="W209" s="24"/>
      <c r="X209" s="24"/>
      <c r="Y209" s="24"/>
      <c r="Z209" s="24"/>
      <c r="AC209" s="102"/>
      <c r="AD209" s="13"/>
    </row>
    <row r="210" spans="1:30">
      <c r="A210" s="13">
        <v>4041</v>
      </c>
      <c r="B210" s="13">
        <v>4041</v>
      </c>
      <c r="C210" s="13">
        <v>4041</v>
      </c>
      <c r="D210" t="s">
        <v>1169</v>
      </c>
      <c r="E210" t="s">
        <v>1169</v>
      </c>
      <c r="F210" t="s">
        <v>452</v>
      </c>
      <c r="G210" s="3" t="s">
        <v>1170</v>
      </c>
      <c r="H210" s="10" t="s">
        <v>1171</v>
      </c>
      <c r="I210" s="23">
        <v>8</v>
      </c>
      <c r="J210" s="13" t="s">
        <v>634</v>
      </c>
      <c r="K210" s="23">
        <v>8</v>
      </c>
      <c r="L210" s="13" t="s">
        <v>634</v>
      </c>
      <c r="M210" s="23" t="s">
        <v>461</v>
      </c>
      <c r="N210" t="s">
        <v>634</v>
      </c>
      <c r="O210" s="13">
        <v>4041</v>
      </c>
      <c r="P210" s="13">
        <v>4041</v>
      </c>
      <c r="Q210" s="13">
        <v>4041</v>
      </c>
      <c r="R210" s="13" t="s">
        <v>311</v>
      </c>
      <c r="S210" s="13" t="s">
        <v>311</v>
      </c>
      <c r="T210" s="13" t="s">
        <v>311</v>
      </c>
      <c r="U210" s="24">
        <v>1</v>
      </c>
      <c r="V210" s="24">
        <v>1</v>
      </c>
      <c r="W210" s="24">
        <v>1</v>
      </c>
      <c r="X210" s="24" t="s">
        <v>311</v>
      </c>
      <c r="Y210" s="24" t="s">
        <v>311</v>
      </c>
      <c r="Z210" s="24" t="s">
        <v>161</v>
      </c>
      <c r="AC210" s="102" t="s">
        <v>1098</v>
      </c>
      <c r="AD210" s="13">
        <v>17</v>
      </c>
    </row>
    <row r="211" spans="1:30">
      <c r="A211" s="13">
        <v>3999</v>
      </c>
      <c r="B211" s="13">
        <v>3999</v>
      </c>
      <c r="C211" s="13">
        <v>3999</v>
      </c>
      <c r="D211" t="s">
        <v>1172</v>
      </c>
      <c r="E211" t="s">
        <v>1172</v>
      </c>
      <c r="F211" t="s">
        <v>452</v>
      </c>
      <c r="G211" s="3" t="s">
        <v>1173</v>
      </c>
      <c r="H211" s="10" t="s">
        <v>1174</v>
      </c>
      <c r="I211" s="23">
        <v>60</v>
      </c>
      <c r="J211" s="13" t="s">
        <v>634</v>
      </c>
      <c r="K211" s="23">
        <v>60</v>
      </c>
      <c r="L211" s="13" t="s">
        <v>634</v>
      </c>
      <c r="M211" s="23" t="s">
        <v>461</v>
      </c>
      <c r="N211" t="s">
        <v>634</v>
      </c>
      <c r="O211" s="13">
        <v>3999</v>
      </c>
      <c r="P211" s="13">
        <v>3999</v>
      </c>
      <c r="Q211" s="13">
        <v>3999</v>
      </c>
      <c r="R211" s="13" t="s">
        <v>311</v>
      </c>
      <c r="S211" s="13" t="s">
        <v>311</v>
      </c>
      <c r="T211" s="13" t="s">
        <v>311</v>
      </c>
      <c r="U211" s="24">
        <v>1</v>
      </c>
      <c r="V211" s="24">
        <v>1</v>
      </c>
      <c r="W211" s="24">
        <v>1</v>
      </c>
      <c r="X211" s="24" t="s">
        <v>311</v>
      </c>
      <c r="Y211" s="24" t="s">
        <v>311</v>
      </c>
      <c r="Z211" s="24" t="s">
        <v>161</v>
      </c>
      <c r="AC211" s="102" t="s">
        <v>1098</v>
      </c>
      <c r="AD211" s="13">
        <v>17</v>
      </c>
    </row>
    <row r="212" spans="1:30">
      <c r="A212" s="13">
        <v>4000</v>
      </c>
      <c r="B212" s="13">
        <v>4000</v>
      </c>
      <c r="C212" s="13">
        <v>4000</v>
      </c>
      <c r="D212" t="s">
        <v>1175</v>
      </c>
      <c r="E212" t="s">
        <v>1175</v>
      </c>
      <c r="F212" t="s">
        <v>452</v>
      </c>
      <c r="G212" s="22" t="s">
        <v>1176</v>
      </c>
      <c r="H212" s="10" t="s">
        <v>1177</v>
      </c>
      <c r="I212" s="23">
        <v>100</v>
      </c>
      <c r="J212" s="13" t="s">
        <v>634</v>
      </c>
      <c r="K212" s="23">
        <v>100</v>
      </c>
      <c r="L212" s="13" t="s">
        <v>634</v>
      </c>
      <c r="M212" s="23" t="s">
        <v>461</v>
      </c>
      <c r="N212" t="s">
        <v>634</v>
      </c>
      <c r="O212" s="13">
        <v>4000</v>
      </c>
      <c r="P212" s="13">
        <v>4000</v>
      </c>
      <c r="Q212" s="13">
        <v>4000</v>
      </c>
      <c r="R212" s="13" t="s">
        <v>311</v>
      </c>
      <c r="S212" s="13" t="s">
        <v>311</v>
      </c>
      <c r="T212" s="13" t="s">
        <v>311</v>
      </c>
      <c r="U212" s="24">
        <v>1</v>
      </c>
      <c r="V212" s="24">
        <v>1</v>
      </c>
      <c r="W212" s="24">
        <v>1</v>
      </c>
      <c r="X212" s="24" t="s">
        <v>311</v>
      </c>
      <c r="Y212" s="24" t="s">
        <v>311</v>
      </c>
      <c r="Z212" s="24" t="s">
        <v>161</v>
      </c>
      <c r="AC212" s="102" t="s">
        <v>1098</v>
      </c>
      <c r="AD212" s="13">
        <v>17</v>
      </c>
    </row>
    <row r="213" spans="1:30">
      <c r="A213" s="13">
        <v>4001</v>
      </c>
      <c r="B213" s="13">
        <v>4001</v>
      </c>
      <c r="C213" s="13">
        <v>4001</v>
      </c>
      <c r="D213" t="s">
        <v>1178</v>
      </c>
      <c r="E213" t="s">
        <v>1178</v>
      </c>
      <c r="F213" t="s">
        <v>452</v>
      </c>
      <c r="G213" s="3" t="s">
        <v>1179</v>
      </c>
      <c r="H213" s="10" t="s">
        <v>1180</v>
      </c>
      <c r="I213" s="23">
        <v>150</v>
      </c>
      <c r="J213" s="13" t="s">
        <v>634</v>
      </c>
      <c r="K213" s="23">
        <v>150</v>
      </c>
      <c r="L213" s="13" t="s">
        <v>634</v>
      </c>
      <c r="M213" s="23" t="s">
        <v>461</v>
      </c>
      <c r="N213" t="s">
        <v>634</v>
      </c>
      <c r="O213" s="13">
        <v>4001</v>
      </c>
      <c r="P213" s="13">
        <v>4001</v>
      </c>
      <c r="Q213" s="13">
        <v>4001</v>
      </c>
      <c r="R213" s="13" t="s">
        <v>311</v>
      </c>
      <c r="S213" s="13" t="s">
        <v>311</v>
      </c>
      <c r="T213" s="13" t="s">
        <v>311</v>
      </c>
      <c r="U213" s="24">
        <v>1</v>
      </c>
      <c r="V213" s="24">
        <v>1</v>
      </c>
      <c r="W213" s="24">
        <v>1</v>
      </c>
      <c r="X213" s="24" t="s">
        <v>311</v>
      </c>
      <c r="Y213" s="24" t="s">
        <v>311</v>
      </c>
      <c r="Z213" s="24" t="s">
        <v>161</v>
      </c>
      <c r="AC213" s="102" t="s">
        <v>1098</v>
      </c>
      <c r="AD213" s="13">
        <v>17</v>
      </c>
    </row>
    <row r="214" spans="1:30">
      <c r="A214" s="13">
        <v>4002</v>
      </c>
      <c r="B214" s="13">
        <v>4002</v>
      </c>
      <c r="C214" s="13">
        <v>4002</v>
      </c>
      <c r="D214" t="s">
        <v>1181</v>
      </c>
      <c r="E214" t="s">
        <v>1181</v>
      </c>
      <c r="F214" t="s">
        <v>452</v>
      </c>
      <c r="G214" s="3" t="s">
        <v>1182</v>
      </c>
      <c r="H214" s="10" t="s">
        <v>1183</v>
      </c>
      <c r="I214" s="23">
        <v>250</v>
      </c>
      <c r="J214" s="13" t="s">
        <v>634</v>
      </c>
      <c r="K214" s="23">
        <v>250</v>
      </c>
      <c r="L214" s="13" t="s">
        <v>634</v>
      </c>
      <c r="M214" s="23" t="s">
        <v>461</v>
      </c>
      <c r="N214" t="s">
        <v>634</v>
      </c>
      <c r="O214" s="13">
        <v>4002</v>
      </c>
      <c r="P214" s="13">
        <v>4002</v>
      </c>
      <c r="Q214" s="13">
        <v>4002</v>
      </c>
      <c r="R214" s="13" t="s">
        <v>311</v>
      </c>
      <c r="S214" s="13" t="s">
        <v>311</v>
      </c>
      <c r="T214" s="13" t="s">
        <v>311</v>
      </c>
      <c r="U214" s="24">
        <v>1</v>
      </c>
      <c r="V214" s="24">
        <v>1</v>
      </c>
      <c r="W214" s="24">
        <v>1</v>
      </c>
      <c r="X214" s="24" t="s">
        <v>311</v>
      </c>
      <c r="Y214" s="24" t="s">
        <v>311</v>
      </c>
      <c r="Z214" s="24" t="s">
        <v>161</v>
      </c>
      <c r="AC214" s="102" t="s">
        <v>1098</v>
      </c>
      <c r="AD214" s="13">
        <v>17</v>
      </c>
    </row>
    <row r="215" spans="1:30">
      <c r="A215" s="13">
        <v>4003</v>
      </c>
      <c r="B215" s="13">
        <v>4003</v>
      </c>
      <c r="C215" s="13">
        <v>4003</v>
      </c>
      <c r="D215" t="s">
        <v>1184</v>
      </c>
      <c r="E215" t="s">
        <v>1184</v>
      </c>
      <c r="F215" t="s">
        <v>452</v>
      </c>
      <c r="G215" s="22" t="s">
        <v>1185</v>
      </c>
      <c r="H215" s="10" t="s">
        <v>1186</v>
      </c>
      <c r="I215" s="23">
        <v>420</v>
      </c>
      <c r="J215" s="13" t="s">
        <v>634</v>
      </c>
      <c r="K215" s="23">
        <v>420</v>
      </c>
      <c r="L215" s="13" t="s">
        <v>634</v>
      </c>
      <c r="M215" s="23" t="s">
        <v>461</v>
      </c>
      <c r="N215" t="s">
        <v>634</v>
      </c>
      <c r="O215" s="13">
        <v>4003</v>
      </c>
      <c r="P215" s="13">
        <v>4003</v>
      </c>
      <c r="Q215" s="13">
        <v>4003</v>
      </c>
      <c r="R215" s="12" t="s">
        <v>311</v>
      </c>
      <c r="S215" s="12" t="s">
        <v>311</v>
      </c>
      <c r="T215" s="12" t="s">
        <v>311</v>
      </c>
      <c r="U215" s="24">
        <v>1</v>
      </c>
      <c r="V215" s="24">
        <v>1</v>
      </c>
      <c r="W215" s="24">
        <v>1</v>
      </c>
      <c r="X215" s="24" t="s">
        <v>311</v>
      </c>
      <c r="Y215" s="24" t="s">
        <v>311</v>
      </c>
      <c r="Z215" s="24" t="s">
        <v>161</v>
      </c>
      <c r="AC215" s="102" t="s">
        <v>1098</v>
      </c>
      <c r="AD215" s="13">
        <v>17</v>
      </c>
    </row>
    <row r="216" spans="1:30">
      <c r="A216" s="13">
        <v>4761</v>
      </c>
      <c r="B216" s="13">
        <v>4761</v>
      </c>
      <c r="C216" s="13">
        <v>4761</v>
      </c>
      <c r="D216" s="14" t="s">
        <v>1187</v>
      </c>
      <c r="E216" t="s">
        <v>1187</v>
      </c>
      <c r="F216" t="s">
        <v>452</v>
      </c>
      <c r="G216" s="3" t="s">
        <v>1188</v>
      </c>
      <c r="H216" s="10" t="s">
        <v>1189</v>
      </c>
      <c r="I216" s="12">
        <v>35</v>
      </c>
      <c r="J216" s="13" t="s">
        <v>619</v>
      </c>
      <c r="K216" s="23">
        <v>35</v>
      </c>
      <c r="L216" s="13" t="s">
        <v>619</v>
      </c>
      <c r="M216" s="23" t="s">
        <v>461</v>
      </c>
      <c r="N216" t="s">
        <v>619</v>
      </c>
      <c r="O216" s="13">
        <v>4761</v>
      </c>
      <c r="P216" s="13">
        <v>4761</v>
      </c>
      <c r="Q216" s="13">
        <v>4761</v>
      </c>
      <c r="R216" s="13" t="s">
        <v>311</v>
      </c>
      <c r="S216" s="13" t="s">
        <v>311</v>
      </c>
      <c r="T216" s="13" t="s">
        <v>311</v>
      </c>
      <c r="U216" s="24">
        <v>0.5</v>
      </c>
      <c r="V216" s="24">
        <v>0.5</v>
      </c>
      <c r="W216" s="24">
        <v>0.5</v>
      </c>
      <c r="X216" s="24" t="s">
        <v>311</v>
      </c>
      <c r="Y216" s="12" t="s">
        <v>161</v>
      </c>
      <c r="Z216" s="12" t="s">
        <v>161</v>
      </c>
      <c r="AA216" s="11" t="s">
        <v>233</v>
      </c>
      <c r="AB216" s="11" t="s">
        <v>185</v>
      </c>
      <c r="AC216" s="102" t="s">
        <v>1098</v>
      </c>
      <c r="AD216">
        <v>17</v>
      </c>
    </row>
    <row r="217" spans="1:30">
      <c r="A217" s="13">
        <v>4762</v>
      </c>
      <c r="B217" s="13">
        <v>4762</v>
      </c>
      <c r="C217" s="13">
        <v>4762</v>
      </c>
      <c r="D217" s="14" t="s">
        <v>1190</v>
      </c>
      <c r="E217" t="s">
        <v>1190</v>
      </c>
      <c r="F217" t="s">
        <v>1191</v>
      </c>
      <c r="G217" s="3" t="s">
        <v>1192</v>
      </c>
      <c r="H217" s="10" t="s">
        <v>1193</v>
      </c>
      <c r="I217" s="23">
        <v>10</v>
      </c>
      <c r="J217" s="13" t="s">
        <v>619</v>
      </c>
      <c r="K217" s="23">
        <v>10</v>
      </c>
      <c r="L217" s="13" t="s">
        <v>619</v>
      </c>
      <c r="M217" s="23">
        <v>10</v>
      </c>
      <c r="N217" t="s">
        <v>619</v>
      </c>
      <c r="O217" s="13">
        <v>4762</v>
      </c>
      <c r="P217" s="13">
        <v>4762</v>
      </c>
      <c r="Q217" s="13">
        <v>4762</v>
      </c>
      <c r="R217" s="13" t="s">
        <v>161</v>
      </c>
      <c r="S217" s="13" t="s">
        <v>161</v>
      </c>
      <c r="T217" s="13" t="s">
        <v>161</v>
      </c>
      <c r="U217" s="24">
        <v>0.5</v>
      </c>
      <c r="V217" s="24">
        <v>0.5</v>
      </c>
      <c r="W217" s="24">
        <v>0.5</v>
      </c>
      <c r="X217" s="24" t="s">
        <v>311</v>
      </c>
      <c r="Y217" s="24" t="s">
        <v>161</v>
      </c>
      <c r="Z217" s="24" t="s">
        <v>161</v>
      </c>
      <c r="AA217" s="11" t="s">
        <v>233</v>
      </c>
      <c r="AB217" s="11" t="s">
        <v>185</v>
      </c>
      <c r="AC217" s="102" t="s">
        <v>1098</v>
      </c>
      <c r="AD217">
        <v>17</v>
      </c>
    </row>
    <row r="218" spans="1:30">
      <c r="A218" s="13">
        <v>4760</v>
      </c>
      <c r="B218" s="13">
        <v>4760</v>
      </c>
      <c r="C218" s="13">
        <v>4760</v>
      </c>
      <c r="D218" t="s">
        <v>1194</v>
      </c>
      <c r="E218" t="s">
        <v>1194</v>
      </c>
      <c r="F218" t="s">
        <v>452</v>
      </c>
      <c r="G218" s="22" t="s">
        <v>1195</v>
      </c>
      <c r="H218" s="10" t="s">
        <v>1196</v>
      </c>
      <c r="I218" s="23">
        <v>20</v>
      </c>
      <c r="J218" s="13" t="s">
        <v>619</v>
      </c>
      <c r="K218" s="23">
        <v>20</v>
      </c>
      <c r="L218" s="13" t="s">
        <v>619</v>
      </c>
      <c r="M218" s="23" t="s">
        <v>461</v>
      </c>
      <c r="N218" t="s">
        <v>619</v>
      </c>
      <c r="O218" s="13">
        <v>4760</v>
      </c>
      <c r="P218" s="13">
        <v>4760</v>
      </c>
      <c r="Q218" s="13">
        <v>4760</v>
      </c>
      <c r="R218" s="13" t="s">
        <v>311</v>
      </c>
      <c r="S218" s="13" t="s">
        <v>311</v>
      </c>
      <c r="T218" s="13" t="s">
        <v>311</v>
      </c>
      <c r="U218" s="24">
        <v>0.5</v>
      </c>
      <c r="V218" s="24">
        <v>0.5</v>
      </c>
      <c r="W218" s="24">
        <v>0.5</v>
      </c>
      <c r="X218" s="24" t="s">
        <v>311</v>
      </c>
      <c r="Y218" s="24" t="s">
        <v>161</v>
      </c>
      <c r="Z218" s="24" t="s">
        <v>161</v>
      </c>
      <c r="AA218" s="11" t="s">
        <v>233</v>
      </c>
      <c r="AB218" s="11" t="s">
        <v>185</v>
      </c>
      <c r="AC218" s="102" t="s">
        <v>1098</v>
      </c>
      <c r="AD218">
        <v>17</v>
      </c>
    </row>
    <row r="219" spans="1:30">
      <c r="A219" s="13">
        <v>5238</v>
      </c>
      <c r="B219" s="13">
        <v>5238</v>
      </c>
      <c r="C219" s="13">
        <v>5238</v>
      </c>
      <c r="D219" t="s">
        <v>1197</v>
      </c>
      <c r="E219" t="s">
        <v>1197</v>
      </c>
      <c r="F219" t="s">
        <v>1198</v>
      </c>
      <c r="G219" s="22" t="s">
        <v>629</v>
      </c>
      <c r="H219" s="10" t="s">
        <v>1199</v>
      </c>
      <c r="I219" s="23">
        <v>20</v>
      </c>
      <c r="J219" s="13" t="s">
        <v>619</v>
      </c>
      <c r="K219" s="23">
        <v>20</v>
      </c>
      <c r="L219" s="13" t="s">
        <v>619</v>
      </c>
      <c r="M219" s="23">
        <v>20</v>
      </c>
      <c r="N219" t="s">
        <v>619</v>
      </c>
      <c r="O219" s="13">
        <v>5238</v>
      </c>
      <c r="P219" s="13">
        <v>5238</v>
      </c>
      <c r="Q219" s="13">
        <v>5238</v>
      </c>
      <c r="R219" s="13" t="s">
        <v>161</v>
      </c>
      <c r="S219" s="13" t="s">
        <v>161</v>
      </c>
      <c r="T219" s="13" t="s">
        <v>161</v>
      </c>
      <c r="U219" s="24">
        <v>0.5</v>
      </c>
      <c r="V219" s="24">
        <v>0.5</v>
      </c>
      <c r="W219" s="24">
        <v>0.5</v>
      </c>
      <c r="X219" s="24" t="s">
        <v>311</v>
      </c>
      <c r="Y219" s="24" t="s">
        <v>161</v>
      </c>
      <c r="Z219" s="24" t="s">
        <v>161</v>
      </c>
      <c r="AA219" s="11" t="s">
        <v>233</v>
      </c>
      <c r="AB219" s="11" t="s">
        <v>185</v>
      </c>
      <c r="AC219" s="102" t="s">
        <v>1098</v>
      </c>
      <c r="AD219">
        <v>17</v>
      </c>
    </row>
    <row r="220" spans="1:30">
      <c r="A220" s="13"/>
      <c r="B220" s="13"/>
      <c r="C220" s="13"/>
      <c r="G220" s="3" t="s">
        <v>1200</v>
      </c>
      <c r="H220" s="10" t="s">
        <v>1200</v>
      </c>
      <c r="I220" s="23"/>
      <c r="K220" s="23"/>
      <c r="L220" s="13"/>
      <c r="M220" s="23"/>
      <c r="N220"/>
      <c r="U220" s="24"/>
      <c r="V220" s="24"/>
      <c r="W220" s="24"/>
      <c r="X220" s="24"/>
      <c r="Y220" s="24"/>
      <c r="Z220" s="24"/>
      <c r="AC220" s="102"/>
      <c r="AD220"/>
    </row>
    <row r="221" spans="1:30">
      <c r="A221" s="13">
        <v>2726</v>
      </c>
      <c r="B221" s="13">
        <v>2726</v>
      </c>
      <c r="C221" s="13">
        <v>2726</v>
      </c>
      <c r="D221" t="s">
        <v>1201</v>
      </c>
      <c r="E221" t="s">
        <v>1201</v>
      </c>
      <c r="F221" t="s">
        <v>1202</v>
      </c>
      <c r="G221" s="3" t="s">
        <v>1203</v>
      </c>
      <c r="H221" s="10" t="s">
        <v>1204</v>
      </c>
      <c r="I221" s="23">
        <v>55</v>
      </c>
      <c r="J221" s="13" t="s">
        <v>883</v>
      </c>
      <c r="K221" s="23">
        <v>55</v>
      </c>
      <c r="L221" s="13" t="s">
        <v>883</v>
      </c>
      <c r="M221" s="23">
        <v>45</v>
      </c>
      <c r="N221" t="s">
        <v>883</v>
      </c>
      <c r="O221" s="13">
        <v>2726</v>
      </c>
      <c r="P221" s="13">
        <v>2726</v>
      </c>
      <c r="Q221" s="13">
        <v>2726</v>
      </c>
      <c r="R221" s="13" t="s">
        <v>161</v>
      </c>
      <c r="S221" s="13" t="s">
        <v>161</v>
      </c>
      <c r="T221" s="13" t="s">
        <v>161</v>
      </c>
      <c r="U221" s="24">
        <v>1</v>
      </c>
      <c r="V221" s="24">
        <v>1</v>
      </c>
      <c r="W221" s="24">
        <v>1</v>
      </c>
      <c r="X221" s="24" t="s">
        <v>311</v>
      </c>
      <c r="Y221" s="24" t="s">
        <v>161</v>
      </c>
      <c r="Z221" s="24" t="s">
        <v>161</v>
      </c>
      <c r="AA221" s="11" t="s">
        <v>233</v>
      </c>
      <c r="AB221" s="11" t="s">
        <v>1205</v>
      </c>
      <c r="AC221" s="102" t="s">
        <v>1098</v>
      </c>
      <c r="AD221">
        <v>18</v>
      </c>
    </row>
    <row r="222" spans="1:30">
      <c r="A222" s="13">
        <v>2640</v>
      </c>
      <c r="B222" s="13">
        <v>2640</v>
      </c>
      <c r="C222" s="13">
        <v>2640</v>
      </c>
      <c r="D222" t="s">
        <v>1206</v>
      </c>
      <c r="E222" t="s">
        <v>1206</v>
      </c>
      <c r="F222" t="s">
        <v>1207</v>
      </c>
      <c r="G222" s="3" t="s">
        <v>1208</v>
      </c>
      <c r="H222" s="10" t="s">
        <v>1209</v>
      </c>
      <c r="I222" s="23">
        <v>55</v>
      </c>
      <c r="J222" s="13" t="s">
        <v>883</v>
      </c>
      <c r="K222" s="23">
        <v>55</v>
      </c>
      <c r="L222" s="13" t="s">
        <v>883</v>
      </c>
      <c r="M222" s="23">
        <v>45</v>
      </c>
      <c r="N222" t="s">
        <v>883</v>
      </c>
      <c r="O222" s="13">
        <v>2640</v>
      </c>
      <c r="P222" s="13">
        <v>2640</v>
      </c>
      <c r="Q222" s="13">
        <v>2640</v>
      </c>
      <c r="R222" s="13" t="s">
        <v>161</v>
      </c>
      <c r="S222" s="13" t="s">
        <v>161</v>
      </c>
      <c r="T222" s="13" t="s">
        <v>161</v>
      </c>
      <c r="U222" s="24">
        <v>1</v>
      </c>
      <c r="V222" s="24">
        <v>1</v>
      </c>
      <c r="W222" s="24">
        <v>1</v>
      </c>
      <c r="X222" s="24" t="s">
        <v>311</v>
      </c>
      <c r="Y222" s="24" t="s">
        <v>161</v>
      </c>
      <c r="Z222" s="24" t="s">
        <v>161</v>
      </c>
      <c r="AA222" s="11" t="s">
        <v>233</v>
      </c>
      <c r="AB222" s="11" t="s">
        <v>1205</v>
      </c>
      <c r="AC222" s="102" t="s">
        <v>1098</v>
      </c>
      <c r="AD222">
        <v>18</v>
      </c>
    </row>
    <row r="223" spans="1:30">
      <c r="A223" s="13">
        <v>2641</v>
      </c>
      <c r="B223" s="13">
        <v>2641</v>
      </c>
      <c r="C223" s="13">
        <v>2641</v>
      </c>
      <c r="D223" t="s">
        <v>1210</v>
      </c>
      <c r="E223" t="s">
        <v>1210</v>
      </c>
      <c r="F223" t="s">
        <v>1211</v>
      </c>
      <c r="G223" s="3" t="s">
        <v>1212</v>
      </c>
      <c r="H223" s="10" t="s">
        <v>1213</v>
      </c>
      <c r="I223" s="23">
        <v>55</v>
      </c>
      <c r="J223" s="13" t="s">
        <v>883</v>
      </c>
      <c r="K223" s="23">
        <v>55</v>
      </c>
      <c r="L223" s="13" t="s">
        <v>883</v>
      </c>
      <c r="M223" s="23">
        <v>45</v>
      </c>
      <c r="N223" t="s">
        <v>883</v>
      </c>
      <c r="O223" s="13">
        <v>2641</v>
      </c>
      <c r="P223" s="13">
        <v>2641</v>
      </c>
      <c r="Q223" s="13">
        <v>2641</v>
      </c>
      <c r="R223" s="13" t="s">
        <v>161</v>
      </c>
      <c r="S223" s="13" t="s">
        <v>161</v>
      </c>
      <c r="T223" s="13" t="s">
        <v>161</v>
      </c>
      <c r="U223" s="24">
        <v>1</v>
      </c>
      <c r="V223" s="24">
        <v>1</v>
      </c>
      <c r="W223" s="24">
        <v>1</v>
      </c>
      <c r="X223" s="24" t="s">
        <v>311</v>
      </c>
      <c r="Y223" s="24" t="s">
        <v>161</v>
      </c>
      <c r="Z223" s="24" t="s">
        <v>161</v>
      </c>
      <c r="AA223" s="11" t="s">
        <v>233</v>
      </c>
      <c r="AB223" s="11" t="s">
        <v>1205</v>
      </c>
      <c r="AC223" s="102" t="s">
        <v>1098</v>
      </c>
      <c r="AD223">
        <v>18</v>
      </c>
    </row>
    <row r="224" spans="1:30">
      <c r="A224" s="13">
        <v>2647</v>
      </c>
      <c r="B224" s="13">
        <v>2647</v>
      </c>
      <c r="C224" s="13">
        <v>2647</v>
      </c>
      <c r="D224" t="s">
        <v>1214</v>
      </c>
      <c r="E224" t="s">
        <v>1214</v>
      </c>
      <c r="F224" t="s">
        <v>1215</v>
      </c>
      <c r="G224" s="3" t="s">
        <v>1216</v>
      </c>
      <c r="H224" s="10" t="s">
        <v>1217</v>
      </c>
      <c r="I224" s="23">
        <v>55</v>
      </c>
      <c r="J224" s="13" t="s">
        <v>883</v>
      </c>
      <c r="K224" s="23">
        <v>55</v>
      </c>
      <c r="L224" s="13" t="s">
        <v>883</v>
      </c>
      <c r="M224" s="23">
        <v>45</v>
      </c>
      <c r="N224" t="s">
        <v>883</v>
      </c>
      <c r="O224" s="13">
        <v>2647</v>
      </c>
      <c r="P224" s="13">
        <v>2647</v>
      </c>
      <c r="Q224" s="13">
        <v>2647</v>
      </c>
      <c r="R224" s="13" t="s">
        <v>161</v>
      </c>
      <c r="S224" s="13" t="s">
        <v>161</v>
      </c>
      <c r="T224" s="13" t="s">
        <v>161</v>
      </c>
      <c r="U224" s="24">
        <v>1</v>
      </c>
      <c r="V224" s="24">
        <v>1</v>
      </c>
      <c r="W224" s="24">
        <v>1</v>
      </c>
      <c r="X224" s="24" t="s">
        <v>311</v>
      </c>
      <c r="Y224" s="24" t="s">
        <v>161</v>
      </c>
      <c r="Z224" s="24" t="s">
        <v>161</v>
      </c>
      <c r="AA224" s="11" t="s">
        <v>233</v>
      </c>
      <c r="AB224" s="11" t="s">
        <v>1205</v>
      </c>
      <c r="AC224" s="102" t="s">
        <v>1098</v>
      </c>
      <c r="AD224">
        <v>18</v>
      </c>
    </row>
    <row r="225" spans="1:30">
      <c r="A225" s="13">
        <v>2648</v>
      </c>
      <c r="B225" s="13">
        <v>2648</v>
      </c>
      <c r="C225" s="13">
        <v>2648</v>
      </c>
      <c r="D225" t="s">
        <v>1218</v>
      </c>
      <c r="E225" t="s">
        <v>1218</v>
      </c>
      <c r="F225" t="s">
        <v>1219</v>
      </c>
      <c r="G225" s="3" t="s">
        <v>1220</v>
      </c>
      <c r="H225" s="10" t="s">
        <v>1221</v>
      </c>
      <c r="I225" s="23">
        <v>55</v>
      </c>
      <c r="J225" s="13" t="s">
        <v>883</v>
      </c>
      <c r="K225" s="23">
        <v>55</v>
      </c>
      <c r="L225" s="13" t="s">
        <v>883</v>
      </c>
      <c r="M225" s="23">
        <v>45</v>
      </c>
      <c r="N225" t="s">
        <v>883</v>
      </c>
      <c r="O225" s="13">
        <v>2648</v>
      </c>
      <c r="P225" s="13">
        <v>2648</v>
      </c>
      <c r="Q225" s="13">
        <v>2648</v>
      </c>
      <c r="R225" s="13" t="s">
        <v>161</v>
      </c>
      <c r="S225" s="13" t="s">
        <v>161</v>
      </c>
      <c r="T225" s="13" t="s">
        <v>161</v>
      </c>
      <c r="U225" s="24">
        <v>1</v>
      </c>
      <c r="V225" s="24">
        <v>1</v>
      </c>
      <c r="W225" s="24">
        <v>1</v>
      </c>
      <c r="X225" s="24" t="s">
        <v>311</v>
      </c>
      <c r="Y225" s="24" t="s">
        <v>161</v>
      </c>
      <c r="Z225" s="24" t="s">
        <v>161</v>
      </c>
      <c r="AA225" s="11" t="s">
        <v>233</v>
      </c>
      <c r="AB225" s="11" t="s">
        <v>1205</v>
      </c>
      <c r="AC225" s="102" t="s">
        <v>1098</v>
      </c>
      <c r="AD225">
        <v>18</v>
      </c>
    </row>
    <row r="226" spans="1:30">
      <c r="A226" s="13">
        <v>10436</v>
      </c>
      <c r="B226" s="13">
        <v>10436</v>
      </c>
      <c r="C226" s="13">
        <v>10436</v>
      </c>
      <c r="D226" t="s">
        <v>1222</v>
      </c>
      <c r="E226" t="s">
        <v>1222</v>
      </c>
      <c r="F226" t="s">
        <v>1223</v>
      </c>
      <c r="G226" s="3" t="s">
        <v>1224</v>
      </c>
      <c r="H226" s="10" t="s">
        <v>1225</v>
      </c>
      <c r="I226" s="23">
        <v>20</v>
      </c>
      <c r="J226" s="13" t="s">
        <v>883</v>
      </c>
      <c r="K226" s="23">
        <v>20</v>
      </c>
      <c r="L226" s="13" t="s">
        <v>883</v>
      </c>
      <c r="M226" s="23">
        <v>15</v>
      </c>
      <c r="N226" t="s">
        <v>883</v>
      </c>
      <c r="O226" s="13">
        <v>10436</v>
      </c>
      <c r="P226" s="13">
        <v>10436</v>
      </c>
      <c r="Q226" s="13">
        <v>10436</v>
      </c>
      <c r="R226" s="13" t="s">
        <v>161</v>
      </c>
      <c r="S226" s="13" t="s">
        <v>161</v>
      </c>
      <c r="T226" s="13" t="s">
        <v>161</v>
      </c>
      <c r="U226" s="24">
        <v>1</v>
      </c>
      <c r="V226" s="24">
        <v>1</v>
      </c>
      <c r="W226" s="24">
        <v>1</v>
      </c>
      <c r="X226" s="24" t="s">
        <v>311</v>
      </c>
      <c r="Y226" s="24" t="s">
        <v>161</v>
      </c>
      <c r="Z226" s="24" t="s">
        <v>161</v>
      </c>
      <c r="AA226" s="11" t="s">
        <v>233</v>
      </c>
      <c r="AB226" s="11" t="s">
        <v>1205</v>
      </c>
      <c r="AC226" s="102" t="s">
        <v>1098</v>
      </c>
      <c r="AD226">
        <v>18</v>
      </c>
    </row>
    <row r="227" spans="1:30">
      <c r="A227" s="13">
        <v>10434</v>
      </c>
      <c r="B227" s="13">
        <v>10434</v>
      </c>
      <c r="C227" s="13">
        <v>10434</v>
      </c>
      <c r="D227" t="s">
        <v>1226</v>
      </c>
      <c r="E227" t="s">
        <v>1226</v>
      </c>
      <c r="F227" t="s">
        <v>1227</v>
      </c>
      <c r="G227" s="3" t="s">
        <v>1228</v>
      </c>
      <c r="H227" s="10" t="s">
        <v>1229</v>
      </c>
      <c r="I227" s="23">
        <v>20</v>
      </c>
      <c r="J227" s="13" t="s">
        <v>883</v>
      </c>
      <c r="K227" s="23">
        <v>20</v>
      </c>
      <c r="L227" s="13" t="s">
        <v>883</v>
      </c>
      <c r="M227" s="23">
        <v>15</v>
      </c>
      <c r="N227" s="14" t="s">
        <v>883</v>
      </c>
      <c r="O227" s="13">
        <v>10434</v>
      </c>
      <c r="P227" s="13">
        <v>10434</v>
      </c>
      <c r="Q227" s="13">
        <v>10434</v>
      </c>
      <c r="R227" s="13" t="s">
        <v>161</v>
      </c>
      <c r="S227" s="13" t="s">
        <v>161</v>
      </c>
      <c r="T227" s="13" t="s">
        <v>161</v>
      </c>
      <c r="U227" s="24">
        <v>1</v>
      </c>
      <c r="V227" s="24">
        <v>1</v>
      </c>
      <c r="W227" s="24">
        <v>1</v>
      </c>
      <c r="X227" s="24" t="s">
        <v>311</v>
      </c>
      <c r="Y227" s="24" t="s">
        <v>161</v>
      </c>
      <c r="Z227" s="24" t="s">
        <v>161</v>
      </c>
      <c r="AA227" s="11" t="s">
        <v>233</v>
      </c>
      <c r="AB227" s="11" t="s">
        <v>1205</v>
      </c>
      <c r="AC227" s="102" t="s">
        <v>1098</v>
      </c>
      <c r="AD227">
        <v>18</v>
      </c>
    </row>
    <row r="228" spans="1:30">
      <c r="A228" s="13">
        <v>3280</v>
      </c>
      <c r="B228" s="13">
        <v>3280</v>
      </c>
      <c r="C228" s="13">
        <v>3280</v>
      </c>
      <c r="D228" t="s">
        <v>1230</v>
      </c>
      <c r="E228" t="s">
        <v>1230</v>
      </c>
      <c r="F228" t="s">
        <v>1231</v>
      </c>
      <c r="G228" s="3" t="s">
        <v>1232</v>
      </c>
      <c r="H228" s="10" t="s">
        <v>1233</v>
      </c>
      <c r="I228" s="23">
        <v>50</v>
      </c>
      <c r="J228" s="13" t="s">
        <v>883</v>
      </c>
      <c r="K228" s="23">
        <v>50</v>
      </c>
      <c r="L228" s="13" t="s">
        <v>883</v>
      </c>
      <c r="M228" s="23">
        <v>40</v>
      </c>
      <c r="N228" s="14" t="s">
        <v>883</v>
      </c>
      <c r="O228" s="13">
        <v>3280</v>
      </c>
      <c r="P228" s="13">
        <v>3280</v>
      </c>
      <c r="Q228" s="13">
        <v>3280</v>
      </c>
      <c r="R228" s="13" t="s">
        <v>161</v>
      </c>
      <c r="S228" s="13" t="s">
        <v>161</v>
      </c>
      <c r="T228" s="13" t="s">
        <v>161</v>
      </c>
      <c r="U228" s="24">
        <v>1</v>
      </c>
      <c r="V228" s="24">
        <v>1</v>
      </c>
      <c r="W228" s="24">
        <v>1</v>
      </c>
      <c r="X228" s="24" t="s">
        <v>311</v>
      </c>
      <c r="Y228" s="24" t="s">
        <v>161</v>
      </c>
      <c r="Z228" s="24" t="s">
        <v>161</v>
      </c>
      <c r="AA228" s="11" t="s">
        <v>233</v>
      </c>
      <c r="AB228" s="11" t="s">
        <v>1107</v>
      </c>
      <c r="AC228" s="102" t="s">
        <v>1098</v>
      </c>
      <c r="AD228">
        <v>18</v>
      </c>
    </row>
    <row r="229" spans="1:30">
      <c r="A229" s="13"/>
      <c r="B229" s="13"/>
      <c r="C229" s="13"/>
      <c r="G229" s="3" t="s">
        <v>1234</v>
      </c>
      <c r="H229" s="10" t="s">
        <v>1234</v>
      </c>
      <c r="I229" s="23"/>
      <c r="K229" s="23"/>
      <c r="L229" s="13"/>
      <c r="M229" s="23"/>
      <c r="U229" s="24"/>
      <c r="V229" s="24"/>
      <c r="W229" s="24"/>
      <c r="X229" s="24"/>
      <c r="Y229" s="24"/>
      <c r="Z229" s="24"/>
      <c r="AC229" s="102" t="s">
        <v>1098</v>
      </c>
      <c r="AD229"/>
    </row>
    <row r="230" spans="1:30">
      <c r="A230" s="13">
        <v>4776</v>
      </c>
      <c r="B230" s="13">
        <v>4776</v>
      </c>
      <c r="C230" s="13">
        <v>4776</v>
      </c>
      <c r="D230" t="s">
        <v>1235</v>
      </c>
      <c r="E230" t="s">
        <v>1235</v>
      </c>
      <c r="F230" t="s">
        <v>452</v>
      </c>
      <c r="G230" s="3" t="s">
        <v>1236</v>
      </c>
      <c r="H230" s="10" t="s">
        <v>1237</v>
      </c>
      <c r="I230" s="23">
        <v>170</v>
      </c>
      <c r="J230" s="13" t="s">
        <v>729</v>
      </c>
      <c r="K230" s="23">
        <v>170</v>
      </c>
      <c r="L230" s="13" t="s">
        <v>729</v>
      </c>
      <c r="M230" s="23" t="s">
        <v>461</v>
      </c>
      <c r="N230" t="s">
        <v>729</v>
      </c>
      <c r="O230" s="13">
        <v>4776</v>
      </c>
      <c r="P230" s="13">
        <v>4776</v>
      </c>
      <c r="Q230" s="13">
        <v>4776</v>
      </c>
      <c r="R230" s="13" t="s">
        <v>311</v>
      </c>
      <c r="S230" s="13" t="s">
        <v>311</v>
      </c>
      <c r="T230" s="13" t="s">
        <v>311</v>
      </c>
      <c r="U230" s="24">
        <v>1</v>
      </c>
      <c r="V230" s="24">
        <v>1</v>
      </c>
      <c r="W230" s="24">
        <v>1</v>
      </c>
      <c r="X230" s="24" t="s">
        <v>311</v>
      </c>
      <c r="Y230" s="24" t="s">
        <v>161</v>
      </c>
      <c r="Z230" s="24" t="s">
        <v>161</v>
      </c>
      <c r="AA230" s="11" t="s">
        <v>233</v>
      </c>
      <c r="AB230" s="11" t="s">
        <v>1238</v>
      </c>
      <c r="AC230" s="102" t="s">
        <v>1098</v>
      </c>
      <c r="AD230">
        <v>19</v>
      </c>
    </row>
    <row r="231" spans="1:30">
      <c r="A231" s="13">
        <v>2305</v>
      </c>
      <c r="B231" s="13">
        <v>2305</v>
      </c>
      <c r="C231" s="13">
        <v>2305</v>
      </c>
      <c r="D231" t="s">
        <v>1239</v>
      </c>
      <c r="E231" t="s">
        <v>1239</v>
      </c>
      <c r="F231" t="s">
        <v>452</v>
      </c>
      <c r="G231" s="22" t="s">
        <v>1240</v>
      </c>
      <c r="H231" s="10" t="s">
        <v>1241</v>
      </c>
      <c r="I231" s="23">
        <v>130</v>
      </c>
      <c r="J231" s="13" t="s">
        <v>729</v>
      </c>
      <c r="K231" s="23">
        <v>130</v>
      </c>
      <c r="L231" s="13" t="s">
        <v>729</v>
      </c>
      <c r="M231" s="23" t="s">
        <v>461</v>
      </c>
      <c r="N231" t="s">
        <v>729</v>
      </c>
      <c r="O231" s="13">
        <v>2305</v>
      </c>
      <c r="P231" s="13">
        <v>2305</v>
      </c>
      <c r="Q231" s="13">
        <v>2305</v>
      </c>
      <c r="R231" s="13" t="s">
        <v>311</v>
      </c>
      <c r="S231" s="13" t="s">
        <v>311</v>
      </c>
      <c r="T231" s="13" t="s">
        <v>311</v>
      </c>
      <c r="U231" s="24">
        <v>1</v>
      </c>
      <c r="V231" s="24">
        <v>1</v>
      </c>
      <c r="W231" s="24">
        <v>1</v>
      </c>
      <c r="X231" s="24" t="s">
        <v>311</v>
      </c>
      <c r="Y231" s="24" t="s">
        <v>161</v>
      </c>
      <c r="Z231" s="24" t="s">
        <v>161</v>
      </c>
      <c r="AA231" s="11" t="s">
        <v>233</v>
      </c>
      <c r="AB231" s="11" t="s">
        <v>1242</v>
      </c>
      <c r="AC231" s="102" t="s">
        <v>1098</v>
      </c>
      <c r="AD231">
        <v>19</v>
      </c>
    </row>
    <row r="232" spans="1:30">
      <c r="A232" s="13">
        <v>4777</v>
      </c>
      <c r="B232" s="13">
        <v>4777</v>
      </c>
      <c r="C232" s="13">
        <v>4777</v>
      </c>
      <c r="D232" t="s">
        <v>1243</v>
      </c>
      <c r="E232" t="s">
        <v>1243</v>
      </c>
      <c r="F232" t="s">
        <v>452</v>
      </c>
      <c r="G232" s="22" t="s">
        <v>1244</v>
      </c>
      <c r="H232" s="10" t="s">
        <v>1245</v>
      </c>
      <c r="I232" s="23">
        <v>35</v>
      </c>
      <c r="J232" s="13" t="s">
        <v>1246</v>
      </c>
      <c r="K232" s="23">
        <v>35</v>
      </c>
      <c r="L232" s="13" t="s">
        <v>1246</v>
      </c>
      <c r="M232" s="23" t="s">
        <v>461</v>
      </c>
      <c r="N232" t="s">
        <v>1246</v>
      </c>
      <c r="O232" s="13">
        <v>4777</v>
      </c>
      <c r="P232" s="13">
        <v>4777</v>
      </c>
      <c r="Q232" s="13">
        <v>4777</v>
      </c>
      <c r="R232" s="13" t="s">
        <v>311</v>
      </c>
      <c r="S232" s="13" t="s">
        <v>311</v>
      </c>
      <c r="T232" s="13" t="s">
        <v>311</v>
      </c>
      <c r="U232" s="24">
        <v>1</v>
      </c>
      <c r="V232" s="24">
        <v>1</v>
      </c>
      <c r="W232" s="24">
        <v>1</v>
      </c>
      <c r="X232" s="24" t="s">
        <v>311</v>
      </c>
      <c r="Y232" s="24" t="s">
        <v>161</v>
      </c>
      <c r="Z232" s="24" t="s">
        <v>161</v>
      </c>
      <c r="AA232" s="11" t="s">
        <v>233</v>
      </c>
      <c r="AB232" s="11" t="s">
        <v>1247</v>
      </c>
      <c r="AC232" s="102" t="s">
        <v>1098</v>
      </c>
      <c r="AD232">
        <v>19</v>
      </c>
    </row>
    <row r="233" spans="1:30">
      <c r="A233" s="13">
        <v>4778</v>
      </c>
      <c r="B233" s="13">
        <v>4778</v>
      </c>
      <c r="C233" s="13">
        <v>4778</v>
      </c>
      <c r="D233" t="s">
        <v>1248</v>
      </c>
      <c r="E233" t="s">
        <v>1248</v>
      </c>
      <c r="F233" t="s">
        <v>452</v>
      </c>
      <c r="G233" s="22" t="s">
        <v>1249</v>
      </c>
      <c r="H233" s="10" t="s">
        <v>1250</v>
      </c>
      <c r="I233" s="23">
        <v>35</v>
      </c>
      <c r="J233" s="13" t="s">
        <v>1246</v>
      </c>
      <c r="K233" s="23">
        <v>35</v>
      </c>
      <c r="L233" s="13" t="s">
        <v>1246</v>
      </c>
      <c r="M233" s="23" t="s">
        <v>461</v>
      </c>
      <c r="N233" t="s">
        <v>1246</v>
      </c>
      <c r="O233" s="13">
        <v>4778</v>
      </c>
      <c r="P233" s="13">
        <v>4778</v>
      </c>
      <c r="Q233" s="13">
        <v>4778</v>
      </c>
      <c r="R233" s="12" t="s">
        <v>311</v>
      </c>
      <c r="S233" s="12" t="s">
        <v>311</v>
      </c>
      <c r="T233" s="12" t="s">
        <v>311</v>
      </c>
      <c r="U233" s="24">
        <v>1</v>
      </c>
      <c r="V233" s="24">
        <v>1</v>
      </c>
      <c r="W233" s="24">
        <v>1</v>
      </c>
      <c r="X233" s="24" t="s">
        <v>311</v>
      </c>
      <c r="Y233" s="24" t="s">
        <v>161</v>
      </c>
      <c r="Z233" s="24" t="s">
        <v>161</v>
      </c>
      <c r="AA233" s="11" t="s">
        <v>233</v>
      </c>
      <c r="AB233" s="11" t="s">
        <v>1247</v>
      </c>
      <c r="AC233" s="102" t="s">
        <v>1098</v>
      </c>
      <c r="AD233">
        <v>19</v>
      </c>
    </row>
    <row r="234" spans="1:30">
      <c r="A234" s="13"/>
      <c r="B234" s="13"/>
      <c r="C234" s="13"/>
      <c r="G234" s="22" t="s">
        <v>1251</v>
      </c>
      <c r="H234" s="10" t="s">
        <v>1251</v>
      </c>
      <c r="I234" s="23"/>
      <c r="K234" s="23"/>
      <c r="L234" s="13"/>
      <c r="M234" s="23"/>
      <c r="N234"/>
      <c r="U234" s="24"/>
      <c r="V234" s="24"/>
      <c r="W234" s="24"/>
      <c r="X234" s="24"/>
      <c r="Y234" s="24"/>
      <c r="Z234" s="24"/>
      <c r="AC234" s="102" t="s">
        <v>1098</v>
      </c>
      <c r="AD234"/>
    </row>
    <row r="235" spans="1:30">
      <c r="A235" s="13">
        <v>2490</v>
      </c>
      <c r="B235" s="13">
        <v>2490</v>
      </c>
      <c r="C235" s="13">
        <v>2490</v>
      </c>
      <c r="D235" t="s">
        <v>1252</v>
      </c>
      <c r="E235" t="s">
        <v>1252</v>
      </c>
      <c r="F235" t="s">
        <v>1253</v>
      </c>
      <c r="G235" s="3" t="s">
        <v>1254</v>
      </c>
      <c r="H235" s="10" t="s">
        <v>1255</v>
      </c>
      <c r="I235" s="23">
        <v>100</v>
      </c>
      <c r="J235" s="13" t="s">
        <v>1256</v>
      </c>
      <c r="K235" s="23">
        <v>100</v>
      </c>
      <c r="L235" s="13" t="s">
        <v>1256</v>
      </c>
      <c r="M235" s="23">
        <v>100</v>
      </c>
      <c r="N235" t="s">
        <v>1256</v>
      </c>
      <c r="O235" s="13">
        <v>2490</v>
      </c>
      <c r="P235" s="13">
        <v>2490</v>
      </c>
      <c r="Q235" s="13">
        <v>2490</v>
      </c>
      <c r="R235" s="13" t="s">
        <v>161</v>
      </c>
      <c r="S235" s="13" t="s">
        <v>161</v>
      </c>
      <c r="T235" s="13" t="s">
        <v>161</v>
      </c>
      <c r="U235" s="24">
        <v>0.5</v>
      </c>
      <c r="V235" s="24">
        <v>0.5</v>
      </c>
      <c r="W235" s="24">
        <v>0.5</v>
      </c>
      <c r="X235" s="24" t="s">
        <v>311</v>
      </c>
      <c r="Y235" s="24" t="s">
        <v>161</v>
      </c>
      <c r="Z235" s="24" t="s">
        <v>161</v>
      </c>
      <c r="AA235" s="11" t="s">
        <v>233</v>
      </c>
      <c r="AB235" s="11" t="s">
        <v>1257</v>
      </c>
      <c r="AC235" s="102" t="s">
        <v>1098</v>
      </c>
      <c r="AD235">
        <v>20</v>
      </c>
    </row>
    <row r="236" spans="1:30">
      <c r="A236" s="13">
        <v>2496</v>
      </c>
      <c r="B236" s="13">
        <v>2496</v>
      </c>
      <c r="C236" s="13">
        <v>2496</v>
      </c>
      <c r="D236" t="s">
        <v>1258</v>
      </c>
      <c r="E236" t="s">
        <v>1258</v>
      </c>
      <c r="F236" t="s">
        <v>1259</v>
      </c>
      <c r="G236" s="3" t="s">
        <v>1260</v>
      </c>
      <c r="H236" s="10" t="s">
        <v>1261</v>
      </c>
      <c r="I236" s="23">
        <v>70</v>
      </c>
      <c r="J236" s="13" t="s">
        <v>883</v>
      </c>
      <c r="K236" s="23">
        <v>70</v>
      </c>
      <c r="L236" s="13" t="s">
        <v>883</v>
      </c>
      <c r="M236" s="23">
        <v>70</v>
      </c>
      <c r="N236" t="s">
        <v>883</v>
      </c>
      <c r="O236" s="13">
        <v>2496</v>
      </c>
      <c r="P236" s="13">
        <v>2496</v>
      </c>
      <c r="Q236" s="13">
        <v>2496</v>
      </c>
      <c r="R236" s="13" t="s">
        <v>161</v>
      </c>
      <c r="S236" s="13" t="s">
        <v>161</v>
      </c>
      <c r="T236" s="13" t="s">
        <v>161</v>
      </c>
      <c r="U236" s="24">
        <v>0.5</v>
      </c>
      <c r="V236" s="24">
        <v>0.5</v>
      </c>
      <c r="W236" s="24">
        <v>0.5</v>
      </c>
      <c r="X236" s="24" t="s">
        <v>311</v>
      </c>
      <c r="Y236" s="24" t="s">
        <v>161</v>
      </c>
      <c r="Z236" s="24" t="s">
        <v>161</v>
      </c>
      <c r="AA236" s="11" t="s">
        <v>233</v>
      </c>
      <c r="AB236" s="11" t="s">
        <v>1262</v>
      </c>
      <c r="AC236" s="102" t="s">
        <v>1098</v>
      </c>
      <c r="AD236">
        <v>20</v>
      </c>
    </row>
    <row r="237" spans="1:30">
      <c r="A237" s="13">
        <v>2538</v>
      </c>
      <c r="B237" s="13">
        <v>2538</v>
      </c>
      <c r="C237" s="13">
        <v>2538</v>
      </c>
      <c r="D237" t="s">
        <v>1263</v>
      </c>
      <c r="E237" t="s">
        <v>1263</v>
      </c>
      <c r="F237" t="s">
        <v>1264</v>
      </c>
      <c r="G237" s="22" t="s">
        <v>1265</v>
      </c>
      <c r="H237" s="10" t="s">
        <v>1266</v>
      </c>
      <c r="I237" s="23">
        <v>60</v>
      </c>
      <c r="J237" s="13" t="s">
        <v>883</v>
      </c>
      <c r="K237" s="23">
        <v>60</v>
      </c>
      <c r="L237" s="13" t="s">
        <v>883</v>
      </c>
      <c r="M237" s="23">
        <v>60</v>
      </c>
      <c r="N237" t="s">
        <v>883</v>
      </c>
      <c r="O237" s="13">
        <v>2538</v>
      </c>
      <c r="P237" s="13">
        <v>2538</v>
      </c>
      <c r="Q237" s="13">
        <v>2538</v>
      </c>
      <c r="R237" s="13" t="s">
        <v>161</v>
      </c>
      <c r="S237" s="13" t="s">
        <v>161</v>
      </c>
      <c r="T237" s="13" t="s">
        <v>161</v>
      </c>
      <c r="U237" s="24">
        <v>0.5</v>
      </c>
      <c r="V237" s="24">
        <v>0.5</v>
      </c>
      <c r="W237" s="24">
        <v>0.5</v>
      </c>
      <c r="X237" s="24" t="s">
        <v>311</v>
      </c>
      <c r="Y237" s="24" t="s">
        <v>161</v>
      </c>
      <c r="Z237" s="24" t="s">
        <v>161</v>
      </c>
      <c r="AA237" s="11" t="s">
        <v>233</v>
      </c>
      <c r="AB237" s="11" t="s">
        <v>1267</v>
      </c>
      <c r="AC237" s="102" t="s">
        <v>1098</v>
      </c>
      <c r="AD237">
        <v>20</v>
      </c>
    </row>
    <row r="238" spans="1:30">
      <c r="A238" s="13">
        <v>5210</v>
      </c>
      <c r="B238" s="13">
        <v>5210</v>
      </c>
      <c r="C238" s="13">
        <v>5210</v>
      </c>
      <c r="D238" t="s">
        <v>1268</v>
      </c>
      <c r="E238" t="s">
        <v>1268</v>
      </c>
      <c r="F238" t="s">
        <v>1269</v>
      </c>
      <c r="G238" s="22" t="s">
        <v>1270</v>
      </c>
      <c r="H238" s="10" t="s">
        <v>1271</v>
      </c>
      <c r="I238" s="23">
        <v>70</v>
      </c>
      <c r="J238" s="13" t="s">
        <v>883</v>
      </c>
      <c r="K238" s="23">
        <v>70</v>
      </c>
      <c r="L238" s="13" t="s">
        <v>883</v>
      </c>
      <c r="M238" s="23">
        <v>70</v>
      </c>
      <c r="N238" t="s">
        <v>883</v>
      </c>
      <c r="O238" s="13">
        <v>5210</v>
      </c>
      <c r="P238" s="13">
        <v>5210</v>
      </c>
      <c r="Q238" s="13">
        <v>5210</v>
      </c>
      <c r="R238" s="13" t="s">
        <v>161</v>
      </c>
      <c r="S238" s="13" t="s">
        <v>161</v>
      </c>
      <c r="T238" s="13" t="s">
        <v>161</v>
      </c>
      <c r="U238" s="24">
        <v>0.5</v>
      </c>
      <c r="V238" s="24">
        <v>0.5</v>
      </c>
      <c r="W238" s="24">
        <v>0.5</v>
      </c>
      <c r="X238" s="24" t="s">
        <v>311</v>
      </c>
      <c r="Y238" s="24" t="s">
        <v>311</v>
      </c>
      <c r="Z238" s="24" t="s">
        <v>161</v>
      </c>
      <c r="AA238" s="11" t="s">
        <v>233</v>
      </c>
      <c r="AB238" s="11" t="s">
        <v>1267</v>
      </c>
      <c r="AC238" s="102" t="s">
        <v>1098</v>
      </c>
      <c r="AD238">
        <v>20</v>
      </c>
    </row>
    <row r="239" spans="1:30">
      <c r="A239" s="13">
        <v>4764</v>
      </c>
      <c r="B239" s="13">
        <v>4764</v>
      </c>
      <c r="C239" s="13">
        <v>4764</v>
      </c>
      <c r="D239" t="s">
        <v>1272</v>
      </c>
      <c r="E239" t="s">
        <v>1272</v>
      </c>
      <c r="F239" t="s">
        <v>1273</v>
      </c>
      <c r="G239" s="3" t="s">
        <v>1274</v>
      </c>
      <c r="H239" s="10" t="s">
        <v>1275</v>
      </c>
      <c r="I239" s="23">
        <v>40</v>
      </c>
      <c r="J239" s="13" t="s">
        <v>883</v>
      </c>
      <c r="K239" s="23">
        <v>40</v>
      </c>
      <c r="L239" s="13" t="s">
        <v>883</v>
      </c>
      <c r="M239" s="23">
        <v>40</v>
      </c>
      <c r="N239" t="s">
        <v>883</v>
      </c>
      <c r="O239" s="13">
        <v>4764</v>
      </c>
      <c r="P239" s="13">
        <v>4764</v>
      </c>
      <c r="Q239" s="13">
        <v>4764</v>
      </c>
      <c r="R239" s="13" t="s">
        <v>161</v>
      </c>
      <c r="S239" s="13" t="s">
        <v>161</v>
      </c>
      <c r="T239" s="13" t="s">
        <v>161</v>
      </c>
      <c r="U239" s="24">
        <v>0.5</v>
      </c>
      <c r="V239" s="24">
        <v>0.5</v>
      </c>
      <c r="W239" s="24">
        <v>0.5</v>
      </c>
      <c r="X239" s="24" t="s">
        <v>311</v>
      </c>
      <c r="Y239" s="24" t="s">
        <v>161</v>
      </c>
      <c r="Z239" s="24" t="s">
        <v>161</v>
      </c>
      <c r="AA239" s="11" t="s">
        <v>233</v>
      </c>
      <c r="AB239" s="11" t="s">
        <v>1276</v>
      </c>
      <c r="AC239" s="102" t="s">
        <v>1098</v>
      </c>
      <c r="AD239">
        <v>20</v>
      </c>
    </row>
    <row r="240" spans="1:30">
      <c r="A240" s="13">
        <v>4763</v>
      </c>
      <c r="B240" s="13">
        <v>4763</v>
      </c>
      <c r="C240" s="13">
        <v>4763</v>
      </c>
      <c r="D240" t="s">
        <v>1277</v>
      </c>
      <c r="E240" t="s">
        <v>1277</v>
      </c>
      <c r="F240" t="s">
        <v>1278</v>
      </c>
      <c r="G240" s="3" t="s">
        <v>1279</v>
      </c>
      <c r="H240" s="10" t="s">
        <v>1280</v>
      </c>
      <c r="I240" s="12">
        <v>60</v>
      </c>
      <c r="J240" s="13" t="s">
        <v>883</v>
      </c>
      <c r="K240" s="23">
        <v>60</v>
      </c>
      <c r="L240" s="13" t="s">
        <v>883</v>
      </c>
      <c r="M240" s="23">
        <v>60</v>
      </c>
      <c r="N240" t="s">
        <v>883</v>
      </c>
      <c r="O240" s="13">
        <v>4763</v>
      </c>
      <c r="P240" s="13">
        <v>4763</v>
      </c>
      <c r="Q240" s="13">
        <v>4763</v>
      </c>
      <c r="R240" s="13" t="s">
        <v>161</v>
      </c>
      <c r="S240" s="13" t="s">
        <v>161</v>
      </c>
      <c r="T240" s="13" t="s">
        <v>161</v>
      </c>
      <c r="U240" s="24">
        <v>0.5</v>
      </c>
      <c r="V240" s="24">
        <v>0.5</v>
      </c>
      <c r="W240" s="24">
        <v>0.5</v>
      </c>
      <c r="X240" s="24" t="s">
        <v>311</v>
      </c>
      <c r="Y240" s="13" t="s">
        <v>161</v>
      </c>
      <c r="Z240" s="13" t="s">
        <v>161</v>
      </c>
      <c r="AA240" s="11" t="s">
        <v>233</v>
      </c>
      <c r="AB240" s="11" t="s">
        <v>1281</v>
      </c>
      <c r="AC240" s="102" t="s">
        <v>1098</v>
      </c>
      <c r="AD240">
        <v>21</v>
      </c>
    </row>
    <row r="241" spans="1:30">
      <c r="A241" s="13">
        <v>4765</v>
      </c>
      <c r="B241" s="13">
        <v>4765</v>
      </c>
      <c r="C241" s="13">
        <v>4765</v>
      </c>
      <c r="D241" t="s">
        <v>1282</v>
      </c>
      <c r="E241" t="s">
        <v>1282</v>
      </c>
      <c r="F241" t="s">
        <v>1283</v>
      </c>
      <c r="G241" s="3" t="s">
        <v>1284</v>
      </c>
      <c r="H241" s="10" t="s">
        <v>1285</v>
      </c>
      <c r="I241" s="12">
        <v>7</v>
      </c>
      <c r="J241" s="13" t="s">
        <v>1286</v>
      </c>
      <c r="K241" s="23">
        <v>7</v>
      </c>
      <c r="L241" s="13" t="s">
        <v>1286</v>
      </c>
      <c r="M241" s="23">
        <v>7</v>
      </c>
      <c r="N241" t="s">
        <v>1286</v>
      </c>
      <c r="O241" s="13">
        <v>4765</v>
      </c>
      <c r="P241" s="13">
        <v>4765</v>
      </c>
      <c r="Q241" s="13">
        <v>4765</v>
      </c>
      <c r="R241" s="13" t="s">
        <v>161</v>
      </c>
      <c r="S241" s="13" t="s">
        <v>161</v>
      </c>
      <c r="T241" s="13" t="s">
        <v>161</v>
      </c>
      <c r="U241" s="24">
        <v>1</v>
      </c>
      <c r="V241" s="24">
        <v>1</v>
      </c>
      <c r="W241" s="24">
        <v>1</v>
      </c>
      <c r="X241" s="24" t="s">
        <v>311</v>
      </c>
      <c r="Y241" s="13" t="s">
        <v>161</v>
      </c>
      <c r="Z241" s="13" t="s">
        <v>161</v>
      </c>
      <c r="AA241" s="11" t="s">
        <v>233</v>
      </c>
      <c r="AB241" s="11" t="s">
        <v>1287</v>
      </c>
      <c r="AC241" s="102" t="s">
        <v>1098</v>
      </c>
      <c r="AD241">
        <v>21</v>
      </c>
    </row>
    <row r="242" spans="1:30">
      <c r="A242" s="13">
        <v>3244</v>
      </c>
      <c r="B242" s="13">
        <v>3244</v>
      </c>
      <c r="C242" s="13">
        <v>3244</v>
      </c>
      <c r="D242" t="s">
        <v>1288</v>
      </c>
      <c r="E242" t="s">
        <v>1288</v>
      </c>
      <c r="F242" t="s">
        <v>1289</v>
      </c>
      <c r="G242" s="3" t="s">
        <v>1290</v>
      </c>
      <c r="H242" s="10" t="s">
        <v>1291</v>
      </c>
      <c r="I242" s="12">
        <v>1</v>
      </c>
      <c r="J242" s="13" t="s">
        <v>891</v>
      </c>
      <c r="K242" s="23">
        <v>1</v>
      </c>
      <c r="L242" s="13" t="s">
        <v>891</v>
      </c>
      <c r="M242" s="23">
        <v>1</v>
      </c>
      <c r="N242" t="s">
        <v>891</v>
      </c>
      <c r="O242" s="13">
        <v>3244</v>
      </c>
      <c r="P242" s="13">
        <v>3244</v>
      </c>
      <c r="Q242" s="13">
        <v>3244</v>
      </c>
      <c r="R242" s="13" t="s">
        <v>161</v>
      </c>
      <c r="S242" s="13" t="s">
        <v>161</v>
      </c>
      <c r="T242" s="13" t="s">
        <v>161</v>
      </c>
      <c r="U242" s="24">
        <v>0.5</v>
      </c>
      <c r="V242" s="24">
        <v>0.5</v>
      </c>
      <c r="W242" s="24">
        <v>0.5</v>
      </c>
      <c r="X242" s="24" t="s">
        <v>311</v>
      </c>
      <c r="Y242" s="13" t="s">
        <v>161</v>
      </c>
      <c r="Z242" s="13" t="s">
        <v>161</v>
      </c>
      <c r="AA242" s="11" t="s">
        <v>233</v>
      </c>
      <c r="AB242" s="11" t="s">
        <v>1292</v>
      </c>
      <c r="AC242" s="102" t="s">
        <v>1098</v>
      </c>
      <c r="AD242">
        <v>21</v>
      </c>
    </row>
    <row r="243" spans="1:30">
      <c r="A243" s="13"/>
      <c r="B243" s="13"/>
      <c r="C243" s="13"/>
      <c r="G243" s="3" t="s">
        <v>1293</v>
      </c>
      <c r="H243" s="10" t="s">
        <v>1293</v>
      </c>
      <c r="J243" s="12"/>
      <c r="K243" s="23"/>
      <c r="L243" s="13"/>
      <c r="M243" s="23"/>
      <c r="N243"/>
      <c r="U243" s="103"/>
      <c r="V243" s="103"/>
      <c r="W243" s="103"/>
      <c r="AC243" s="102"/>
      <c r="AD243" s="13"/>
    </row>
    <row r="244" spans="1:30">
      <c r="A244" s="13" t="s">
        <v>461</v>
      </c>
      <c r="B244" s="13">
        <v>3982</v>
      </c>
      <c r="C244" s="13" t="s">
        <v>461</v>
      </c>
      <c r="D244" t="s">
        <v>452</v>
      </c>
      <c r="E244" t="s">
        <v>1294</v>
      </c>
      <c r="F244" t="s">
        <v>1295</v>
      </c>
      <c r="G244" s="3" t="s">
        <v>1296</v>
      </c>
      <c r="H244" s="10" t="s">
        <v>1297</v>
      </c>
      <c r="I244" s="12" t="s">
        <v>461</v>
      </c>
      <c r="J244" s="12" t="s">
        <v>461</v>
      </c>
      <c r="K244" s="23">
        <v>600</v>
      </c>
      <c r="L244" s="13" t="s">
        <v>1298</v>
      </c>
      <c r="M244" s="23">
        <v>600</v>
      </c>
      <c r="N244" t="s">
        <v>1298</v>
      </c>
      <c r="O244" s="13" t="s">
        <v>461</v>
      </c>
      <c r="P244" s="13">
        <v>3982</v>
      </c>
      <c r="Q244" s="13" t="s">
        <v>461</v>
      </c>
      <c r="R244" s="13" t="s">
        <v>461</v>
      </c>
      <c r="S244" s="13" t="s">
        <v>1299</v>
      </c>
      <c r="T244" s="13" t="s">
        <v>461</v>
      </c>
      <c r="U244" s="98">
        <v>1</v>
      </c>
      <c r="V244" s="98">
        <v>1</v>
      </c>
      <c r="W244" s="98">
        <v>1</v>
      </c>
      <c r="X244" s="24" t="s">
        <v>311</v>
      </c>
      <c r="Y244" s="13" t="s">
        <v>311</v>
      </c>
      <c r="Z244" s="13" t="s">
        <v>311</v>
      </c>
      <c r="AC244" s="102" t="s">
        <v>227</v>
      </c>
      <c r="AD244" s="13">
        <v>12</v>
      </c>
    </row>
    <row r="245" spans="1:30">
      <c r="A245" s="13" t="s">
        <v>461</v>
      </c>
      <c r="B245" s="13">
        <v>3983</v>
      </c>
      <c r="C245" s="13" t="s">
        <v>461</v>
      </c>
      <c r="D245" t="s">
        <v>452</v>
      </c>
      <c r="E245" t="s">
        <v>1300</v>
      </c>
      <c r="F245" t="s">
        <v>1295</v>
      </c>
      <c r="G245" s="3" t="s">
        <v>1301</v>
      </c>
      <c r="H245" s="10" t="s">
        <v>1302</v>
      </c>
      <c r="I245" s="12" t="s">
        <v>461</v>
      </c>
      <c r="J245" s="12" t="s">
        <v>461</v>
      </c>
      <c r="K245" s="23">
        <v>5</v>
      </c>
      <c r="L245" s="13" t="s">
        <v>1303</v>
      </c>
      <c r="M245" s="23">
        <v>5</v>
      </c>
      <c r="N245" t="s">
        <v>1303</v>
      </c>
      <c r="O245" s="13" t="s">
        <v>461</v>
      </c>
      <c r="P245" s="13">
        <v>3983</v>
      </c>
      <c r="Q245" s="13" t="s">
        <v>461</v>
      </c>
      <c r="R245" s="13" t="s">
        <v>461</v>
      </c>
      <c r="S245" s="13" t="s">
        <v>1299</v>
      </c>
      <c r="T245" s="13" t="s">
        <v>461</v>
      </c>
      <c r="U245" s="98">
        <v>1</v>
      </c>
      <c r="V245" s="98">
        <v>1</v>
      </c>
      <c r="W245" s="98">
        <v>1</v>
      </c>
      <c r="X245" s="24" t="s">
        <v>311</v>
      </c>
      <c r="Y245" s="13" t="s">
        <v>311</v>
      </c>
      <c r="Z245" s="13" t="s">
        <v>311</v>
      </c>
      <c r="AC245" s="102" t="s">
        <v>227</v>
      </c>
      <c r="AD245" s="13">
        <v>12</v>
      </c>
    </row>
    <row r="246" spans="1:30">
      <c r="A246" s="13" t="s">
        <v>461</v>
      </c>
      <c r="B246" s="13">
        <v>3982</v>
      </c>
      <c r="C246" s="13" t="s">
        <v>461</v>
      </c>
      <c r="D246" t="s">
        <v>452</v>
      </c>
      <c r="E246" t="s">
        <v>1304</v>
      </c>
      <c r="F246" t="s">
        <v>1295</v>
      </c>
      <c r="G246" s="3" t="s">
        <v>1296</v>
      </c>
      <c r="H246" s="10" t="s">
        <v>1305</v>
      </c>
      <c r="I246" s="12" t="s">
        <v>461</v>
      </c>
      <c r="J246" s="12" t="s">
        <v>461</v>
      </c>
      <c r="K246" s="23">
        <v>600</v>
      </c>
      <c r="L246" s="13" t="s">
        <v>1298</v>
      </c>
      <c r="M246" s="23">
        <v>600</v>
      </c>
      <c r="N246" t="s">
        <v>1298</v>
      </c>
      <c r="O246" s="13" t="s">
        <v>461</v>
      </c>
      <c r="P246" s="13">
        <v>3982</v>
      </c>
      <c r="Q246" s="13" t="s">
        <v>461</v>
      </c>
      <c r="R246" s="13" t="s">
        <v>461</v>
      </c>
      <c r="S246" s="13" t="s">
        <v>161</v>
      </c>
      <c r="T246" s="13" t="s">
        <v>461</v>
      </c>
      <c r="U246" s="24">
        <v>1</v>
      </c>
      <c r="V246" s="24">
        <v>1</v>
      </c>
      <c r="W246" s="24">
        <v>1</v>
      </c>
      <c r="X246" s="24" t="s">
        <v>311</v>
      </c>
      <c r="Y246" s="13" t="s">
        <v>311</v>
      </c>
      <c r="Z246" s="13" t="s">
        <v>311</v>
      </c>
      <c r="AC246" s="102" t="s">
        <v>227</v>
      </c>
      <c r="AD246" s="13">
        <v>12</v>
      </c>
    </row>
    <row r="247" spans="1:30">
      <c r="A247" s="13" t="s">
        <v>461</v>
      </c>
      <c r="B247" s="13">
        <v>3983</v>
      </c>
      <c r="C247" s="13" t="s">
        <v>461</v>
      </c>
      <c r="D247" t="s">
        <v>452</v>
      </c>
      <c r="E247" t="s">
        <v>1306</v>
      </c>
      <c r="F247" t="s">
        <v>1295</v>
      </c>
      <c r="G247" s="3" t="s">
        <v>1301</v>
      </c>
      <c r="H247" s="10" t="s">
        <v>1307</v>
      </c>
      <c r="I247" s="12" t="s">
        <v>461</v>
      </c>
      <c r="J247" s="12" t="s">
        <v>461</v>
      </c>
      <c r="K247" s="23">
        <v>5</v>
      </c>
      <c r="L247" s="13" t="s">
        <v>1303</v>
      </c>
      <c r="M247" s="23">
        <v>5</v>
      </c>
      <c r="N247" t="s">
        <v>1303</v>
      </c>
      <c r="O247" s="13" t="s">
        <v>461</v>
      </c>
      <c r="P247" s="13">
        <v>3983</v>
      </c>
      <c r="Q247" s="13" t="s">
        <v>461</v>
      </c>
      <c r="R247" s="13" t="s">
        <v>461</v>
      </c>
      <c r="S247" s="13" t="s">
        <v>161</v>
      </c>
      <c r="T247" s="13" t="s">
        <v>461</v>
      </c>
      <c r="U247" s="24">
        <v>1</v>
      </c>
      <c r="V247" s="24">
        <v>1</v>
      </c>
      <c r="W247" s="24">
        <v>1</v>
      </c>
      <c r="X247" s="24" t="s">
        <v>311</v>
      </c>
      <c r="Y247" s="13" t="s">
        <v>311</v>
      </c>
      <c r="Z247" s="13" t="s">
        <v>311</v>
      </c>
      <c r="AC247" s="102" t="s">
        <v>227</v>
      </c>
      <c r="AD247" s="13">
        <v>12</v>
      </c>
    </row>
    <row r="248" spans="1:30">
      <c r="A248" s="13" t="s">
        <v>461</v>
      </c>
      <c r="B248" s="13">
        <v>5231</v>
      </c>
      <c r="C248" s="13" t="s">
        <v>461</v>
      </c>
      <c r="D248" t="s">
        <v>452</v>
      </c>
      <c r="E248" t="s">
        <v>1308</v>
      </c>
      <c r="F248" t="s">
        <v>1295</v>
      </c>
      <c r="G248" s="3" t="s">
        <v>1309</v>
      </c>
      <c r="H248" s="10" t="s">
        <v>1310</v>
      </c>
      <c r="I248" s="12" t="s">
        <v>461</v>
      </c>
      <c r="J248" s="12" t="s">
        <v>461</v>
      </c>
      <c r="K248" s="23">
        <v>10</v>
      </c>
      <c r="L248" s="14" t="s">
        <v>1303</v>
      </c>
      <c r="M248" s="23">
        <v>10</v>
      </c>
      <c r="N248" s="14" t="s">
        <v>1303</v>
      </c>
      <c r="O248" s="13" t="s">
        <v>461</v>
      </c>
      <c r="P248" s="13">
        <v>5231</v>
      </c>
      <c r="Q248" s="13" t="s">
        <v>461</v>
      </c>
      <c r="R248" s="13" t="s">
        <v>461</v>
      </c>
      <c r="S248" s="13" t="s">
        <v>1299</v>
      </c>
      <c r="T248" s="13" t="s">
        <v>461</v>
      </c>
      <c r="U248" s="24">
        <v>1</v>
      </c>
      <c r="V248" s="24">
        <v>1</v>
      </c>
      <c r="W248" s="24">
        <v>1</v>
      </c>
      <c r="X248" s="24" t="s">
        <v>311</v>
      </c>
      <c r="Y248" s="13" t="s">
        <v>311</v>
      </c>
      <c r="Z248" s="13" t="s">
        <v>311</v>
      </c>
      <c r="AC248" s="102" t="s">
        <v>227</v>
      </c>
      <c r="AD248" s="13">
        <v>12</v>
      </c>
    </row>
    <row r="249" spans="1:30">
      <c r="A249" s="13" t="s">
        <v>461</v>
      </c>
      <c r="B249" s="13">
        <v>5232</v>
      </c>
      <c r="C249" s="13" t="s">
        <v>461</v>
      </c>
      <c r="D249" t="s">
        <v>452</v>
      </c>
      <c r="E249" t="s">
        <v>1311</v>
      </c>
      <c r="F249" t="s">
        <v>1295</v>
      </c>
      <c r="G249" s="3" t="s">
        <v>1312</v>
      </c>
      <c r="H249" s="10" t="s">
        <v>1313</v>
      </c>
      <c r="I249" s="12" t="s">
        <v>461</v>
      </c>
      <c r="J249" s="12" t="s">
        <v>461</v>
      </c>
      <c r="K249" s="23">
        <v>7</v>
      </c>
      <c r="L249" s="14" t="s">
        <v>1303</v>
      </c>
      <c r="M249" s="23">
        <v>7</v>
      </c>
      <c r="N249" s="14" t="s">
        <v>1303</v>
      </c>
      <c r="O249" s="13" t="s">
        <v>461</v>
      </c>
      <c r="P249" s="13">
        <v>5232</v>
      </c>
      <c r="Q249" s="13" t="s">
        <v>461</v>
      </c>
      <c r="R249" s="13" t="s">
        <v>461</v>
      </c>
      <c r="S249" s="13" t="s">
        <v>1299</v>
      </c>
      <c r="T249" s="13" t="s">
        <v>461</v>
      </c>
      <c r="U249" s="24">
        <v>1</v>
      </c>
      <c r="V249" s="24">
        <v>1</v>
      </c>
      <c r="W249" s="24">
        <v>1</v>
      </c>
      <c r="X249" s="24" t="s">
        <v>311</v>
      </c>
      <c r="Y249" s="13" t="s">
        <v>311</v>
      </c>
      <c r="Z249" s="13" t="s">
        <v>311</v>
      </c>
      <c r="AC249" s="102" t="s">
        <v>227</v>
      </c>
      <c r="AD249" s="13">
        <v>12</v>
      </c>
    </row>
    <row r="250" spans="1:30">
      <c r="A250" s="13" t="s">
        <v>461</v>
      </c>
      <c r="B250" s="13">
        <v>10435</v>
      </c>
      <c r="C250" s="13" t="s">
        <v>461</v>
      </c>
      <c r="D250" t="s">
        <v>452</v>
      </c>
      <c r="E250" t="s">
        <v>1314</v>
      </c>
      <c r="F250" t="s">
        <v>1315</v>
      </c>
      <c r="G250" s="3" t="s">
        <v>1316</v>
      </c>
      <c r="H250" s="10" t="s">
        <v>1317</v>
      </c>
      <c r="I250" s="12" t="s">
        <v>461</v>
      </c>
      <c r="J250" s="12" t="s">
        <v>461</v>
      </c>
      <c r="K250" s="23">
        <v>3</v>
      </c>
      <c r="L250" s="14" t="s">
        <v>1303</v>
      </c>
      <c r="M250" s="23">
        <v>3</v>
      </c>
      <c r="N250" s="14" t="s">
        <v>1303</v>
      </c>
      <c r="O250" s="13" t="s">
        <v>461</v>
      </c>
      <c r="P250" s="13">
        <v>10435</v>
      </c>
      <c r="Q250" s="13" t="s">
        <v>461</v>
      </c>
      <c r="R250" s="13" t="s">
        <v>461</v>
      </c>
      <c r="S250" s="13" t="s">
        <v>1299</v>
      </c>
      <c r="T250" s="13" t="s">
        <v>461</v>
      </c>
      <c r="U250" s="24">
        <v>1</v>
      </c>
      <c r="V250" s="24">
        <v>1</v>
      </c>
      <c r="W250" s="24">
        <v>1</v>
      </c>
      <c r="X250" s="24" t="s">
        <v>311</v>
      </c>
      <c r="Y250" s="13" t="s">
        <v>311</v>
      </c>
      <c r="Z250" s="13" t="s">
        <v>311</v>
      </c>
      <c r="AC250" s="102" t="s">
        <v>227</v>
      </c>
      <c r="AD250" s="13">
        <v>12</v>
      </c>
    </row>
    <row r="251" spans="1:30">
      <c r="A251" s="13" t="s">
        <v>461</v>
      </c>
      <c r="B251" s="13">
        <v>3988</v>
      </c>
      <c r="C251" s="13" t="s">
        <v>461</v>
      </c>
      <c r="D251" t="s">
        <v>452</v>
      </c>
      <c r="E251" t="s">
        <v>1318</v>
      </c>
      <c r="F251" t="s">
        <v>1295</v>
      </c>
      <c r="G251" s="3" t="s">
        <v>1319</v>
      </c>
      <c r="H251" s="10" t="s">
        <v>1320</v>
      </c>
      <c r="I251" s="12" t="s">
        <v>461</v>
      </c>
      <c r="J251" s="12" t="s">
        <v>461</v>
      </c>
      <c r="K251" s="23">
        <v>4</v>
      </c>
      <c r="L251" s="14" t="s">
        <v>1303</v>
      </c>
      <c r="M251" s="23">
        <v>4</v>
      </c>
      <c r="N251" s="14" t="s">
        <v>1303</v>
      </c>
      <c r="O251" s="13" t="s">
        <v>461</v>
      </c>
      <c r="P251" s="13">
        <v>3988</v>
      </c>
      <c r="Q251" s="13" t="s">
        <v>461</v>
      </c>
      <c r="R251" s="13" t="s">
        <v>461</v>
      </c>
      <c r="S251" s="13" t="s">
        <v>1299</v>
      </c>
      <c r="T251" s="13" t="s">
        <v>461</v>
      </c>
      <c r="U251" s="24">
        <v>1</v>
      </c>
      <c r="V251" s="24">
        <v>1</v>
      </c>
      <c r="W251" s="24">
        <v>1</v>
      </c>
      <c r="X251" s="24" t="s">
        <v>311</v>
      </c>
      <c r="Y251" s="13" t="s">
        <v>311</v>
      </c>
      <c r="Z251" s="13" t="s">
        <v>311</v>
      </c>
      <c r="AC251" s="102" t="s">
        <v>227</v>
      </c>
      <c r="AD251" s="13">
        <v>12</v>
      </c>
    </row>
    <row r="252" spans="1:30">
      <c r="A252" s="13" t="s">
        <v>461</v>
      </c>
      <c r="B252" s="13">
        <v>5231</v>
      </c>
      <c r="C252" s="13" t="s">
        <v>461</v>
      </c>
      <c r="D252" t="s">
        <v>452</v>
      </c>
      <c r="E252" t="s">
        <v>1321</v>
      </c>
      <c r="F252" t="s">
        <v>1295</v>
      </c>
      <c r="G252" s="3" t="s">
        <v>1309</v>
      </c>
      <c r="H252" s="10" t="s">
        <v>1322</v>
      </c>
      <c r="I252" s="12" t="s">
        <v>461</v>
      </c>
      <c r="J252" s="12" t="s">
        <v>461</v>
      </c>
      <c r="K252" s="23">
        <v>10</v>
      </c>
      <c r="L252" s="14" t="s">
        <v>1303</v>
      </c>
      <c r="M252" s="23">
        <v>10</v>
      </c>
      <c r="N252" s="14" t="s">
        <v>1303</v>
      </c>
      <c r="O252" s="13" t="s">
        <v>461</v>
      </c>
      <c r="P252" s="13">
        <v>5231</v>
      </c>
      <c r="Q252" s="13" t="s">
        <v>461</v>
      </c>
      <c r="R252" s="13" t="s">
        <v>461</v>
      </c>
      <c r="S252" s="13" t="s">
        <v>161</v>
      </c>
      <c r="T252" s="13" t="s">
        <v>461</v>
      </c>
      <c r="U252" s="24">
        <v>1</v>
      </c>
      <c r="V252" s="24">
        <v>1</v>
      </c>
      <c r="W252" s="24">
        <v>1</v>
      </c>
      <c r="X252" s="24" t="s">
        <v>311</v>
      </c>
      <c r="Y252" s="13" t="s">
        <v>311</v>
      </c>
      <c r="Z252" s="13" t="s">
        <v>311</v>
      </c>
      <c r="AC252" s="102" t="s">
        <v>227</v>
      </c>
      <c r="AD252" s="13">
        <v>12</v>
      </c>
    </row>
    <row r="253" spans="1:30">
      <c r="A253" s="13" t="s">
        <v>461</v>
      </c>
      <c r="B253" s="13">
        <v>5232</v>
      </c>
      <c r="C253" s="13" t="s">
        <v>461</v>
      </c>
      <c r="D253" t="s">
        <v>452</v>
      </c>
      <c r="E253" t="s">
        <v>1323</v>
      </c>
      <c r="F253" t="s">
        <v>1295</v>
      </c>
      <c r="G253" s="3" t="s">
        <v>1312</v>
      </c>
      <c r="H253" s="10" t="s">
        <v>1324</v>
      </c>
      <c r="I253" s="12" t="s">
        <v>461</v>
      </c>
      <c r="J253" s="12" t="s">
        <v>461</v>
      </c>
      <c r="K253" s="23">
        <v>7</v>
      </c>
      <c r="L253" s="14" t="s">
        <v>1303</v>
      </c>
      <c r="M253" s="23">
        <v>7</v>
      </c>
      <c r="N253" s="14" t="s">
        <v>1303</v>
      </c>
      <c r="O253" s="13" t="s">
        <v>461</v>
      </c>
      <c r="P253" s="13">
        <v>5232</v>
      </c>
      <c r="Q253" s="13" t="s">
        <v>461</v>
      </c>
      <c r="R253" s="13" t="s">
        <v>461</v>
      </c>
      <c r="S253" s="13" t="s">
        <v>161</v>
      </c>
      <c r="T253" s="13" t="s">
        <v>461</v>
      </c>
      <c r="U253" s="24">
        <v>1</v>
      </c>
      <c r="V253" s="24">
        <v>1</v>
      </c>
      <c r="W253" s="24">
        <v>1</v>
      </c>
      <c r="X253" s="24" t="s">
        <v>311</v>
      </c>
      <c r="Y253" s="13" t="s">
        <v>311</v>
      </c>
      <c r="Z253" s="13" t="s">
        <v>311</v>
      </c>
      <c r="AC253" s="102" t="s">
        <v>227</v>
      </c>
      <c r="AD253" s="13">
        <v>12</v>
      </c>
    </row>
    <row r="254" spans="1:30">
      <c r="A254" s="13" t="s">
        <v>461</v>
      </c>
      <c r="B254" s="13">
        <v>10435</v>
      </c>
      <c r="C254" s="13" t="s">
        <v>461</v>
      </c>
      <c r="D254" t="s">
        <v>452</v>
      </c>
      <c r="E254" t="s">
        <v>1325</v>
      </c>
      <c r="F254" t="s">
        <v>1315</v>
      </c>
      <c r="G254" s="3" t="s">
        <v>1316</v>
      </c>
      <c r="H254" s="10" t="s">
        <v>1326</v>
      </c>
      <c r="I254" s="12" t="s">
        <v>461</v>
      </c>
      <c r="J254" s="12" t="s">
        <v>461</v>
      </c>
      <c r="K254" s="23">
        <v>3</v>
      </c>
      <c r="L254" s="14" t="s">
        <v>1303</v>
      </c>
      <c r="M254" s="23">
        <v>3</v>
      </c>
      <c r="N254" s="14" t="s">
        <v>1303</v>
      </c>
      <c r="O254" s="13" t="s">
        <v>461</v>
      </c>
      <c r="P254" s="13">
        <v>10435</v>
      </c>
      <c r="Q254" s="13" t="s">
        <v>461</v>
      </c>
      <c r="R254" s="13" t="s">
        <v>461</v>
      </c>
      <c r="S254" s="13" t="s">
        <v>161</v>
      </c>
      <c r="T254" s="13" t="s">
        <v>461</v>
      </c>
      <c r="U254" s="13">
        <v>1</v>
      </c>
      <c r="V254" s="13">
        <v>1</v>
      </c>
      <c r="W254" s="13">
        <v>1</v>
      </c>
      <c r="X254" s="13" t="s">
        <v>311</v>
      </c>
      <c r="Y254" s="13" t="s">
        <v>311</v>
      </c>
      <c r="Z254" s="13" t="s">
        <v>311</v>
      </c>
      <c r="AC254" s="102" t="s">
        <v>227</v>
      </c>
      <c r="AD254" s="13">
        <v>12</v>
      </c>
    </row>
    <row r="255" spans="1:30">
      <c r="A255" s="13" t="s">
        <v>461</v>
      </c>
      <c r="B255" s="13">
        <v>3988</v>
      </c>
      <c r="C255" s="13" t="s">
        <v>461</v>
      </c>
      <c r="D255" t="s">
        <v>452</v>
      </c>
      <c r="E255" t="s">
        <v>1327</v>
      </c>
      <c r="F255" t="s">
        <v>1295</v>
      </c>
      <c r="G255" s="3" t="s">
        <v>1319</v>
      </c>
      <c r="H255" s="10" t="s">
        <v>1328</v>
      </c>
      <c r="I255" s="12" t="s">
        <v>461</v>
      </c>
      <c r="J255" s="12" t="s">
        <v>461</v>
      </c>
      <c r="K255" s="23">
        <v>4</v>
      </c>
      <c r="L255" s="14" t="s">
        <v>1303</v>
      </c>
      <c r="M255" s="12">
        <v>4</v>
      </c>
      <c r="N255" s="14" t="s">
        <v>1303</v>
      </c>
      <c r="O255" s="13" t="s">
        <v>461</v>
      </c>
      <c r="P255" s="13">
        <v>3988</v>
      </c>
      <c r="Q255" s="13" t="s">
        <v>461</v>
      </c>
      <c r="R255" s="13" t="s">
        <v>461</v>
      </c>
      <c r="S255" s="13" t="s">
        <v>161</v>
      </c>
      <c r="T255" s="13" t="s">
        <v>461</v>
      </c>
      <c r="U255" s="24">
        <v>1</v>
      </c>
      <c r="V255" s="24">
        <v>1</v>
      </c>
      <c r="W255" s="24">
        <v>1</v>
      </c>
      <c r="X255" s="24" t="s">
        <v>311</v>
      </c>
      <c r="Y255" s="13" t="s">
        <v>311</v>
      </c>
      <c r="Z255" s="13" t="s">
        <v>311</v>
      </c>
      <c r="AC255" s="102" t="s">
        <v>227</v>
      </c>
      <c r="AD255" s="13">
        <v>12</v>
      </c>
    </row>
    <row r="256" spans="1:30">
      <c r="A256" s="13"/>
      <c r="B256" s="13"/>
      <c r="C256" s="13"/>
      <c r="G256" s="3" t="s">
        <v>1329</v>
      </c>
      <c r="H256" s="10" t="s">
        <v>1329</v>
      </c>
      <c r="J256" s="12"/>
      <c r="K256" s="23"/>
      <c r="M256" s="23"/>
      <c r="U256" s="24"/>
      <c r="V256" s="24"/>
      <c r="W256" s="24"/>
      <c r="X256" s="24"/>
      <c r="AC256" s="102"/>
      <c r="AD256" s="13"/>
    </row>
    <row r="257" spans="1:30">
      <c r="A257" s="13" t="s">
        <v>461</v>
      </c>
      <c r="B257" s="13">
        <v>2660</v>
      </c>
      <c r="C257" s="13" t="s">
        <v>461</v>
      </c>
      <c r="D257" t="s">
        <v>452</v>
      </c>
      <c r="E257" t="s">
        <v>1330</v>
      </c>
      <c r="F257" t="s">
        <v>452</v>
      </c>
      <c r="G257" s="3" t="s">
        <v>1331</v>
      </c>
      <c r="H257" s="10" t="s">
        <v>1332</v>
      </c>
      <c r="I257" s="12" t="s">
        <v>461</v>
      </c>
      <c r="J257" s="12" t="s">
        <v>461</v>
      </c>
      <c r="K257" s="23">
        <v>90</v>
      </c>
      <c r="L257" s="14" t="s">
        <v>1333</v>
      </c>
      <c r="M257" s="23" t="s">
        <v>461</v>
      </c>
      <c r="N257" s="14" t="s">
        <v>1333</v>
      </c>
      <c r="O257" s="13" t="s">
        <v>461</v>
      </c>
      <c r="P257" s="13">
        <v>2660</v>
      </c>
      <c r="Q257" s="13" t="s">
        <v>461</v>
      </c>
      <c r="R257" s="13" t="s">
        <v>461</v>
      </c>
      <c r="S257" s="13" t="s">
        <v>311</v>
      </c>
      <c r="T257" s="13" t="s">
        <v>461</v>
      </c>
      <c r="U257" s="24">
        <v>1</v>
      </c>
      <c r="V257" s="24">
        <v>1</v>
      </c>
      <c r="W257" s="24">
        <v>1</v>
      </c>
      <c r="X257" s="24" t="s">
        <v>311</v>
      </c>
      <c r="Y257" s="13" t="s">
        <v>311</v>
      </c>
      <c r="Z257" s="13" t="s">
        <v>311</v>
      </c>
      <c r="AC257" s="102" t="s">
        <v>227</v>
      </c>
      <c r="AD257" s="13">
        <v>13</v>
      </c>
    </row>
    <row r="258" spans="1:30">
      <c r="A258" s="13" t="s">
        <v>461</v>
      </c>
      <c r="B258" s="13">
        <v>3018</v>
      </c>
      <c r="C258" s="13" t="s">
        <v>461</v>
      </c>
      <c r="D258" t="s">
        <v>452</v>
      </c>
      <c r="E258" t="s">
        <v>1334</v>
      </c>
      <c r="F258" t="s">
        <v>1295</v>
      </c>
      <c r="G258" s="3" t="s">
        <v>1335</v>
      </c>
      <c r="H258" s="10" t="s">
        <v>1336</v>
      </c>
      <c r="I258" s="12" t="s">
        <v>461</v>
      </c>
      <c r="J258" s="12" t="s">
        <v>461</v>
      </c>
      <c r="K258" s="23">
        <v>100</v>
      </c>
      <c r="L258" s="14" t="s">
        <v>1333</v>
      </c>
      <c r="M258" s="23">
        <v>100</v>
      </c>
      <c r="N258" s="14" t="s">
        <v>1333</v>
      </c>
      <c r="O258" s="13" t="s">
        <v>461</v>
      </c>
      <c r="P258" s="13">
        <v>3018</v>
      </c>
      <c r="Q258" s="13" t="s">
        <v>461</v>
      </c>
      <c r="R258" s="13" t="s">
        <v>461</v>
      </c>
      <c r="S258" s="13" t="s">
        <v>1299</v>
      </c>
      <c r="T258" s="13" t="s">
        <v>461</v>
      </c>
      <c r="U258" s="24">
        <v>1</v>
      </c>
      <c r="V258" s="24">
        <v>1</v>
      </c>
      <c r="W258" s="24">
        <v>1</v>
      </c>
      <c r="X258" s="24" t="s">
        <v>311</v>
      </c>
      <c r="Y258" s="13" t="s">
        <v>311</v>
      </c>
      <c r="Z258" s="13" t="s">
        <v>311</v>
      </c>
      <c r="AC258" s="102" t="s">
        <v>227</v>
      </c>
      <c r="AD258" s="13">
        <v>13</v>
      </c>
    </row>
    <row r="259" spans="1:30">
      <c r="A259" s="13" t="s">
        <v>461</v>
      </c>
      <c r="B259" s="13">
        <v>3018</v>
      </c>
      <c r="C259" s="13" t="s">
        <v>461</v>
      </c>
      <c r="D259" t="s">
        <v>452</v>
      </c>
      <c r="E259" t="s">
        <v>1337</v>
      </c>
      <c r="F259" t="s">
        <v>1295</v>
      </c>
      <c r="G259" s="3" t="s">
        <v>1335</v>
      </c>
      <c r="H259" s="10" t="s">
        <v>1338</v>
      </c>
      <c r="I259" s="12" t="s">
        <v>461</v>
      </c>
      <c r="J259" s="12" t="s">
        <v>461</v>
      </c>
      <c r="K259" s="23">
        <v>100</v>
      </c>
      <c r="L259" s="14" t="s">
        <v>1333</v>
      </c>
      <c r="M259" s="23">
        <v>100</v>
      </c>
      <c r="N259" s="14" t="s">
        <v>1333</v>
      </c>
      <c r="O259" t="s">
        <v>461</v>
      </c>
      <c r="P259" s="13">
        <v>3018</v>
      </c>
      <c r="Q259" t="s">
        <v>461</v>
      </c>
      <c r="R259" s="13" t="s">
        <v>461</v>
      </c>
      <c r="S259" s="13" t="s">
        <v>161</v>
      </c>
      <c r="T259" s="13" t="s">
        <v>461</v>
      </c>
      <c r="U259" s="24">
        <v>1</v>
      </c>
      <c r="V259" s="24">
        <v>1</v>
      </c>
      <c r="W259" s="24">
        <v>1</v>
      </c>
      <c r="X259" s="24" t="s">
        <v>311</v>
      </c>
      <c r="Y259" s="13" t="s">
        <v>311</v>
      </c>
      <c r="Z259" s="13" t="s">
        <v>311</v>
      </c>
      <c r="AC259" s="102" t="s">
        <v>227</v>
      </c>
      <c r="AD259" s="13">
        <v>13</v>
      </c>
    </row>
    <row r="260" spans="1:30">
      <c r="A260" s="13" t="s">
        <v>461</v>
      </c>
      <c r="B260" s="13">
        <v>4939</v>
      </c>
      <c r="C260" s="13" t="s">
        <v>461</v>
      </c>
      <c r="D260" t="s">
        <v>452</v>
      </c>
      <c r="E260" t="s">
        <v>1339</v>
      </c>
      <c r="F260" t="s">
        <v>1295</v>
      </c>
      <c r="G260" s="22" t="s">
        <v>1340</v>
      </c>
      <c r="H260" s="10" t="s">
        <v>1341</v>
      </c>
      <c r="I260" s="12" t="s">
        <v>461</v>
      </c>
      <c r="J260" s="12" t="s">
        <v>461</v>
      </c>
      <c r="K260" s="23">
        <v>30</v>
      </c>
      <c r="L260" s="14" t="s">
        <v>1342</v>
      </c>
      <c r="M260" s="23">
        <v>30</v>
      </c>
      <c r="N260" s="14" t="s">
        <v>1342</v>
      </c>
      <c r="O260" s="13" t="s">
        <v>461</v>
      </c>
      <c r="P260" s="13">
        <v>4939</v>
      </c>
      <c r="Q260" s="13" t="s">
        <v>461</v>
      </c>
      <c r="R260" s="13" t="s">
        <v>461</v>
      </c>
      <c r="S260" s="13" t="s">
        <v>1299</v>
      </c>
      <c r="T260" s="13" t="s">
        <v>461</v>
      </c>
      <c r="U260" s="24">
        <v>1</v>
      </c>
      <c r="V260" s="24">
        <v>1</v>
      </c>
      <c r="W260" s="24">
        <v>1</v>
      </c>
      <c r="X260" s="24" t="s">
        <v>311</v>
      </c>
      <c r="Y260" s="13" t="s">
        <v>311</v>
      </c>
      <c r="Z260" s="13" t="s">
        <v>311</v>
      </c>
      <c r="AC260" s="102" t="s">
        <v>227</v>
      </c>
      <c r="AD260" s="13">
        <v>13</v>
      </c>
    </row>
    <row r="261" spans="1:30">
      <c r="A261" s="13" t="s">
        <v>461</v>
      </c>
      <c r="B261" s="13">
        <v>4940</v>
      </c>
      <c r="C261" s="13" t="s">
        <v>461</v>
      </c>
      <c r="D261" t="s">
        <v>452</v>
      </c>
      <c r="E261" t="s">
        <v>1343</v>
      </c>
      <c r="F261" s="13" t="s">
        <v>1295</v>
      </c>
      <c r="G261" s="3" t="s">
        <v>1344</v>
      </c>
      <c r="H261" s="10" t="s">
        <v>1345</v>
      </c>
      <c r="I261" s="12" t="s">
        <v>461</v>
      </c>
      <c r="J261" s="12" t="s">
        <v>461</v>
      </c>
      <c r="K261" s="23">
        <v>60</v>
      </c>
      <c r="L261" s="14" t="s">
        <v>1342</v>
      </c>
      <c r="M261" s="23">
        <v>60</v>
      </c>
      <c r="N261" s="14" t="s">
        <v>1342</v>
      </c>
      <c r="O261" s="13" t="s">
        <v>461</v>
      </c>
      <c r="P261" s="13">
        <v>4940</v>
      </c>
      <c r="Q261" s="13" t="s">
        <v>461</v>
      </c>
      <c r="R261" s="13" t="s">
        <v>461</v>
      </c>
      <c r="S261" s="13" t="s">
        <v>1299</v>
      </c>
      <c r="T261" s="13" t="s">
        <v>461</v>
      </c>
      <c r="U261" s="24">
        <v>1</v>
      </c>
      <c r="V261" s="24">
        <v>1</v>
      </c>
      <c r="W261" s="24">
        <v>1</v>
      </c>
      <c r="X261" s="24" t="s">
        <v>311</v>
      </c>
      <c r="Y261" s="13" t="s">
        <v>311</v>
      </c>
      <c r="Z261" s="13" t="s">
        <v>311</v>
      </c>
      <c r="AC261" s="102" t="s">
        <v>227</v>
      </c>
      <c r="AD261" s="13">
        <v>13</v>
      </c>
    </row>
    <row r="262" spans="1:30">
      <c r="A262" s="13" t="s">
        <v>461</v>
      </c>
      <c r="B262" s="13">
        <v>4939</v>
      </c>
      <c r="C262" s="13" t="s">
        <v>461</v>
      </c>
      <c r="D262" t="s">
        <v>452</v>
      </c>
      <c r="E262" t="s">
        <v>1346</v>
      </c>
      <c r="F262" t="s">
        <v>1295</v>
      </c>
      <c r="G262" s="3" t="s">
        <v>1340</v>
      </c>
      <c r="H262" s="10" t="s">
        <v>1347</v>
      </c>
      <c r="I262" s="12" t="s">
        <v>461</v>
      </c>
      <c r="J262" s="12" t="s">
        <v>461</v>
      </c>
      <c r="K262" s="23">
        <v>30</v>
      </c>
      <c r="L262" s="14" t="s">
        <v>1342</v>
      </c>
      <c r="M262" s="13">
        <v>30</v>
      </c>
      <c r="N262" s="14" t="s">
        <v>1342</v>
      </c>
      <c r="O262" s="13" t="s">
        <v>461</v>
      </c>
      <c r="P262" s="13">
        <v>4939</v>
      </c>
      <c r="Q262" s="13" t="s">
        <v>461</v>
      </c>
      <c r="R262" s="13" t="s">
        <v>461</v>
      </c>
      <c r="S262" s="13" t="s">
        <v>161</v>
      </c>
      <c r="T262" s="13" t="s">
        <v>461</v>
      </c>
      <c r="U262" s="24">
        <v>1</v>
      </c>
      <c r="V262" s="24">
        <v>1</v>
      </c>
      <c r="W262" s="24">
        <v>1</v>
      </c>
      <c r="X262" s="24" t="s">
        <v>311</v>
      </c>
      <c r="Y262" s="13" t="s">
        <v>311</v>
      </c>
      <c r="Z262" s="13" t="s">
        <v>311</v>
      </c>
      <c r="AB262" s="96"/>
      <c r="AC262" s="102" t="s">
        <v>227</v>
      </c>
      <c r="AD262" s="13">
        <v>13</v>
      </c>
    </row>
    <row r="263" spans="1:30">
      <c r="A263" s="13" t="s">
        <v>461</v>
      </c>
      <c r="B263" s="13">
        <v>4940</v>
      </c>
      <c r="C263" s="13" t="s">
        <v>461</v>
      </c>
      <c r="D263" t="s">
        <v>452</v>
      </c>
      <c r="E263" t="s">
        <v>1348</v>
      </c>
      <c r="F263" t="s">
        <v>1295</v>
      </c>
      <c r="G263" s="3" t="s">
        <v>1344</v>
      </c>
      <c r="H263" s="10" t="s">
        <v>1349</v>
      </c>
      <c r="I263" s="12" t="s">
        <v>461</v>
      </c>
      <c r="J263" s="12" t="s">
        <v>461</v>
      </c>
      <c r="K263" s="23">
        <v>60</v>
      </c>
      <c r="L263" s="14" t="s">
        <v>1342</v>
      </c>
      <c r="M263" s="13">
        <v>60</v>
      </c>
      <c r="N263" s="14" t="s">
        <v>1342</v>
      </c>
      <c r="O263" t="s">
        <v>461</v>
      </c>
      <c r="P263" s="13">
        <v>4940</v>
      </c>
      <c r="Q263" s="13" t="s">
        <v>461</v>
      </c>
      <c r="R263" s="13" t="s">
        <v>461</v>
      </c>
      <c r="S263" s="13" t="s">
        <v>161</v>
      </c>
      <c r="T263" s="13" t="s">
        <v>461</v>
      </c>
      <c r="U263" s="24">
        <v>1</v>
      </c>
      <c r="V263" s="24">
        <v>1</v>
      </c>
      <c r="W263" s="24">
        <v>1</v>
      </c>
      <c r="X263" s="24" t="s">
        <v>311</v>
      </c>
      <c r="Y263" s="13" t="s">
        <v>311</v>
      </c>
      <c r="Z263" s="13" t="s">
        <v>311</v>
      </c>
      <c r="AB263" s="96"/>
      <c r="AC263" s="102" t="s">
        <v>227</v>
      </c>
      <c r="AD263" s="13">
        <v>13</v>
      </c>
    </row>
    <row r="264" spans="1:30">
      <c r="A264" s="13" t="s">
        <v>461</v>
      </c>
      <c r="B264" s="13">
        <v>3386</v>
      </c>
      <c r="C264" s="13" t="s">
        <v>461</v>
      </c>
      <c r="D264" t="s">
        <v>452</v>
      </c>
      <c r="E264" t="s">
        <v>1350</v>
      </c>
      <c r="F264" s="13" t="s">
        <v>452</v>
      </c>
      <c r="G264" s="3" t="s">
        <v>1351</v>
      </c>
      <c r="H264" s="10" t="s">
        <v>1352</v>
      </c>
      <c r="I264" s="12" t="s">
        <v>461</v>
      </c>
      <c r="J264" s="12" t="s">
        <v>461</v>
      </c>
      <c r="K264" s="23">
        <v>20</v>
      </c>
      <c r="L264" s="14" t="s">
        <v>1353</v>
      </c>
      <c r="M264" s="23" t="s">
        <v>461</v>
      </c>
      <c r="N264" s="14" t="s">
        <v>1353</v>
      </c>
      <c r="O264" t="s">
        <v>461</v>
      </c>
      <c r="P264" s="13">
        <v>3386</v>
      </c>
      <c r="Q264" s="13" t="s">
        <v>461</v>
      </c>
      <c r="R264" s="13" t="s">
        <v>461</v>
      </c>
      <c r="S264" s="13" t="s">
        <v>311</v>
      </c>
      <c r="T264" s="13" t="s">
        <v>461</v>
      </c>
      <c r="U264" s="24">
        <v>1</v>
      </c>
      <c r="V264" s="24">
        <v>1</v>
      </c>
      <c r="W264" s="24">
        <v>1</v>
      </c>
      <c r="X264" s="24" t="s">
        <v>311</v>
      </c>
      <c r="Y264" s="13" t="s">
        <v>161</v>
      </c>
      <c r="Z264" s="13" t="s">
        <v>161</v>
      </c>
      <c r="AA264" s="11" t="s">
        <v>227</v>
      </c>
      <c r="AB264" s="11" t="s">
        <v>1354</v>
      </c>
      <c r="AC264" s="102" t="s">
        <v>227</v>
      </c>
      <c r="AD264" s="13">
        <v>14</v>
      </c>
    </row>
    <row r="265" spans="1:30">
      <c r="A265" s="13" t="s">
        <v>461</v>
      </c>
      <c r="B265" s="13">
        <v>10421</v>
      </c>
      <c r="C265" s="13">
        <v>10421</v>
      </c>
      <c r="D265" t="s">
        <v>452</v>
      </c>
      <c r="E265" t="s">
        <v>1355</v>
      </c>
      <c r="F265" t="s">
        <v>1355</v>
      </c>
      <c r="G265" s="3" t="s">
        <v>1356</v>
      </c>
      <c r="H265" s="10" t="s">
        <v>1357</v>
      </c>
      <c r="I265" s="12" t="s">
        <v>461</v>
      </c>
      <c r="J265" s="12" t="s">
        <v>461</v>
      </c>
      <c r="K265" s="23">
        <v>8</v>
      </c>
      <c r="L265" s="14" t="s">
        <v>1353</v>
      </c>
      <c r="M265" s="23">
        <v>8</v>
      </c>
      <c r="N265" s="14" t="s">
        <v>1353</v>
      </c>
      <c r="O265" s="13" t="s">
        <v>461</v>
      </c>
      <c r="P265" s="13">
        <v>10421</v>
      </c>
      <c r="Q265" s="13">
        <v>10421</v>
      </c>
      <c r="R265" s="13" t="s">
        <v>161</v>
      </c>
      <c r="S265" s="13" t="s">
        <v>161</v>
      </c>
      <c r="T265" s="13" t="s">
        <v>461</v>
      </c>
      <c r="U265" s="24">
        <v>1</v>
      </c>
      <c r="V265" s="24">
        <v>1</v>
      </c>
      <c r="W265" s="24">
        <v>1</v>
      </c>
      <c r="X265" s="24" t="s">
        <v>311</v>
      </c>
      <c r="Y265" s="13" t="s">
        <v>161</v>
      </c>
      <c r="Z265" s="13" t="s">
        <v>161</v>
      </c>
      <c r="AC265" s="102" t="s">
        <v>227</v>
      </c>
      <c r="AD265" s="13">
        <v>14</v>
      </c>
    </row>
    <row r="266" spans="1:30">
      <c r="A266" s="13" t="s">
        <v>461</v>
      </c>
      <c r="B266" s="13">
        <v>2434</v>
      </c>
      <c r="C266" s="13" t="s">
        <v>461</v>
      </c>
      <c r="D266" t="s">
        <v>452</v>
      </c>
      <c r="E266" t="s">
        <v>1358</v>
      </c>
      <c r="F266" t="s">
        <v>452</v>
      </c>
      <c r="G266" s="3" t="s">
        <v>1359</v>
      </c>
      <c r="H266" s="10" t="s">
        <v>1360</v>
      </c>
      <c r="I266" s="12" t="s">
        <v>461</v>
      </c>
      <c r="J266" s="12" t="s">
        <v>461</v>
      </c>
      <c r="K266" s="23">
        <v>85</v>
      </c>
      <c r="L266" s="14" t="s">
        <v>1361</v>
      </c>
      <c r="M266" s="23" t="s">
        <v>461</v>
      </c>
      <c r="N266" s="14" t="s">
        <v>1361</v>
      </c>
      <c r="O266" s="13" t="s">
        <v>461</v>
      </c>
      <c r="P266" s="13">
        <v>2434</v>
      </c>
      <c r="Q266" s="13" t="s">
        <v>461</v>
      </c>
      <c r="R266" s="13" t="s">
        <v>461</v>
      </c>
      <c r="S266" s="13" t="s">
        <v>311</v>
      </c>
      <c r="T266" s="13" t="s">
        <v>461</v>
      </c>
      <c r="U266" s="24">
        <v>1</v>
      </c>
      <c r="V266" s="24">
        <v>1</v>
      </c>
      <c r="W266" s="24">
        <v>1</v>
      </c>
      <c r="X266" s="24" t="s">
        <v>311</v>
      </c>
      <c r="Y266" s="13" t="s">
        <v>161</v>
      </c>
      <c r="Z266" s="13" t="s">
        <v>161</v>
      </c>
      <c r="AA266" s="11" t="s">
        <v>227</v>
      </c>
      <c r="AB266" s="11" t="s">
        <v>363</v>
      </c>
      <c r="AC266" s="102" t="s">
        <v>227</v>
      </c>
      <c r="AD266" s="13">
        <v>15</v>
      </c>
    </row>
    <row r="267" spans="1:30">
      <c r="A267" s="13" t="s">
        <v>461</v>
      </c>
      <c r="B267" s="13">
        <v>4949</v>
      </c>
      <c r="C267" s="13" t="s">
        <v>461</v>
      </c>
      <c r="D267" t="s">
        <v>452</v>
      </c>
      <c r="E267" t="s">
        <v>1362</v>
      </c>
      <c r="F267" t="s">
        <v>1295</v>
      </c>
      <c r="G267" s="3" t="s">
        <v>1363</v>
      </c>
      <c r="H267" s="10" t="s">
        <v>1364</v>
      </c>
      <c r="I267" s="23" t="s">
        <v>461</v>
      </c>
      <c r="J267" s="13" t="s">
        <v>461</v>
      </c>
      <c r="K267" s="23">
        <v>70</v>
      </c>
      <c r="L267" s="14" t="s">
        <v>1365</v>
      </c>
      <c r="M267" s="23">
        <v>70</v>
      </c>
      <c r="N267" s="14" t="s">
        <v>1365</v>
      </c>
      <c r="O267" s="13" t="s">
        <v>461</v>
      </c>
      <c r="P267" s="13">
        <v>4949</v>
      </c>
      <c r="Q267" s="13" t="s">
        <v>461</v>
      </c>
      <c r="R267" s="13" t="s">
        <v>461</v>
      </c>
      <c r="S267" s="13" t="s">
        <v>1299</v>
      </c>
      <c r="T267" s="13" t="s">
        <v>461</v>
      </c>
      <c r="U267" s="24">
        <v>1</v>
      </c>
      <c r="V267" s="24">
        <v>1</v>
      </c>
      <c r="W267" s="24">
        <v>1</v>
      </c>
      <c r="X267" s="24" t="s">
        <v>311</v>
      </c>
      <c r="Y267" s="24" t="s">
        <v>161</v>
      </c>
      <c r="Z267" s="24" t="s">
        <v>161</v>
      </c>
      <c r="AA267" s="11" t="s">
        <v>227</v>
      </c>
      <c r="AB267" s="11" t="s">
        <v>365</v>
      </c>
      <c r="AC267" s="102" t="s">
        <v>227</v>
      </c>
      <c r="AD267" s="13" t="s">
        <v>1366</v>
      </c>
    </row>
    <row r="268" spans="1:30">
      <c r="A268" s="13" t="s">
        <v>461</v>
      </c>
      <c r="B268" s="13">
        <v>4949</v>
      </c>
      <c r="C268" s="13" t="s">
        <v>461</v>
      </c>
      <c r="D268" t="s">
        <v>452</v>
      </c>
      <c r="E268" t="s">
        <v>1367</v>
      </c>
      <c r="F268" t="s">
        <v>1295</v>
      </c>
      <c r="G268" s="3" t="s">
        <v>1363</v>
      </c>
      <c r="H268" s="10" t="s">
        <v>1368</v>
      </c>
      <c r="I268" s="23" t="s">
        <v>461</v>
      </c>
      <c r="J268" s="13" t="s">
        <v>461</v>
      </c>
      <c r="K268" s="23">
        <v>40</v>
      </c>
      <c r="L268" s="14" t="s">
        <v>1365</v>
      </c>
      <c r="M268" s="23">
        <v>40</v>
      </c>
      <c r="N268" s="14" t="s">
        <v>1365</v>
      </c>
      <c r="O268" s="13" t="s">
        <v>461</v>
      </c>
      <c r="P268" s="13">
        <v>4949</v>
      </c>
      <c r="Q268" s="13" t="s">
        <v>461</v>
      </c>
      <c r="R268" s="13" t="s">
        <v>461</v>
      </c>
      <c r="S268" s="13" t="s">
        <v>161</v>
      </c>
      <c r="T268" s="13" t="s">
        <v>461</v>
      </c>
      <c r="U268" s="24">
        <v>1</v>
      </c>
      <c r="V268" s="24">
        <v>1</v>
      </c>
      <c r="W268" s="24">
        <v>1</v>
      </c>
      <c r="X268" s="24" t="s">
        <v>311</v>
      </c>
      <c r="Y268" s="24" t="s">
        <v>161</v>
      </c>
      <c r="Z268" s="24" t="s">
        <v>161</v>
      </c>
      <c r="AA268" s="11" t="s">
        <v>227</v>
      </c>
      <c r="AB268" s="11" t="s">
        <v>365</v>
      </c>
      <c r="AC268" s="102" t="s">
        <v>227</v>
      </c>
      <c r="AD268" s="13" t="s">
        <v>1366</v>
      </c>
    </row>
    <row r="269" spans="1:30">
      <c r="A269" s="13"/>
      <c r="B269" s="13"/>
      <c r="C269" s="13"/>
      <c r="F269" s="13"/>
      <c r="G269" s="3" t="s">
        <v>1369</v>
      </c>
      <c r="H269" s="10" t="s">
        <v>1369</v>
      </c>
      <c r="I269" s="23"/>
      <c r="K269" s="23"/>
      <c r="M269" s="23"/>
      <c r="U269" s="24"/>
      <c r="V269" s="24"/>
      <c r="W269" s="24"/>
      <c r="X269" s="24"/>
      <c r="Y269" s="24"/>
      <c r="Z269" s="24"/>
      <c r="AC269" s="102"/>
      <c r="AD269" s="13"/>
    </row>
    <row r="270" spans="1:30">
      <c r="A270" s="13" t="s">
        <v>461</v>
      </c>
      <c r="B270" s="13">
        <v>10438</v>
      </c>
      <c r="C270" s="13" t="s">
        <v>461</v>
      </c>
      <c r="D270" t="s">
        <v>452</v>
      </c>
      <c r="E270" t="s">
        <v>1370</v>
      </c>
      <c r="F270" s="13" t="s">
        <v>452</v>
      </c>
      <c r="G270" s="3" t="s">
        <v>1371</v>
      </c>
      <c r="H270" s="10" t="s">
        <v>1372</v>
      </c>
      <c r="I270" s="23" t="s">
        <v>461</v>
      </c>
      <c r="J270" s="13" t="s">
        <v>461</v>
      </c>
      <c r="K270" s="23">
        <v>1.25</v>
      </c>
      <c r="L270" s="14" t="s">
        <v>1365</v>
      </c>
      <c r="M270" s="23">
        <v>1.25</v>
      </c>
      <c r="N270" s="14" t="s">
        <v>1365</v>
      </c>
      <c r="O270" s="13" t="s">
        <v>461</v>
      </c>
      <c r="P270" s="13">
        <v>10438</v>
      </c>
      <c r="Q270" s="13" t="s">
        <v>461</v>
      </c>
      <c r="R270" s="13" t="s">
        <v>461</v>
      </c>
      <c r="S270" s="13" t="s">
        <v>1299</v>
      </c>
      <c r="T270" s="13" t="s">
        <v>461</v>
      </c>
      <c r="U270" s="24">
        <v>0.5</v>
      </c>
      <c r="V270" s="24">
        <v>0.5</v>
      </c>
      <c r="W270" s="24">
        <v>0.5</v>
      </c>
      <c r="X270" s="24" t="s">
        <v>311</v>
      </c>
      <c r="Y270" s="24" t="s">
        <v>161</v>
      </c>
      <c r="Z270" s="24" t="s">
        <v>161</v>
      </c>
      <c r="AB270" s="96"/>
      <c r="AC270" s="102" t="s">
        <v>227</v>
      </c>
      <c r="AD270" s="13">
        <v>16</v>
      </c>
    </row>
    <row r="271" spans="1:30">
      <c r="A271" s="13" t="s">
        <v>461</v>
      </c>
      <c r="B271" s="13">
        <v>10438</v>
      </c>
      <c r="C271" s="13" t="s">
        <v>461</v>
      </c>
      <c r="D271" t="s">
        <v>452</v>
      </c>
      <c r="E271" t="s">
        <v>1373</v>
      </c>
      <c r="F271" s="13" t="s">
        <v>1295</v>
      </c>
      <c r="G271" s="3" t="s">
        <v>1371</v>
      </c>
      <c r="H271" s="10" t="s">
        <v>1374</v>
      </c>
      <c r="I271" s="23" t="s">
        <v>461</v>
      </c>
      <c r="J271" s="13" t="s">
        <v>461</v>
      </c>
      <c r="K271" s="23">
        <v>1.25</v>
      </c>
      <c r="L271" s="14" t="s">
        <v>1365</v>
      </c>
      <c r="M271" s="23">
        <v>1.25</v>
      </c>
      <c r="N271" s="14" t="s">
        <v>1365</v>
      </c>
      <c r="O271" s="13" t="s">
        <v>461</v>
      </c>
      <c r="P271" s="13">
        <v>10438</v>
      </c>
      <c r="Q271" s="13" t="s">
        <v>461</v>
      </c>
      <c r="R271" s="13" t="s">
        <v>461</v>
      </c>
      <c r="S271" s="13" t="s">
        <v>161</v>
      </c>
      <c r="T271" s="13" t="s">
        <v>461</v>
      </c>
      <c r="U271" s="24">
        <v>0.5</v>
      </c>
      <c r="V271" s="24">
        <v>0.5</v>
      </c>
      <c r="W271" s="24">
        <v>0.5</v>
      </c>
      <c r="X271" s="24" t="s">
        <v>311</v>
      </c>
      <c r="Y271" s="24" t="s">
        <v>161</v>
      </c>
      <c r="Z271" s="24" t="s">
        <v>161</v>
      </c>
      <c r="AB271" s="96"/>
      <c r="AC271" s="102" t="s">
        <v>227</v>
      </c>
      <c r="AD271" s="13">
        <v>16</v>
      </c>
    </row>
    <row r="272" spans="1:30">
      <c r="A272" s="13" t="s">
        <v>461</v>
      </c>
      <c r="B272" s="13">
        <v>10442</v>
      </c>
      <c r="C272" s="13" t="s">
        <v>461</v>
      </c>
      <c r="D272" t="s">
        <v>452</v>
      </c>
      <c r="E272" t="s">
        <v>1375</v>
      </c>
      <c r="F272" s="13" t="s">
        <v>452</v>
      </c>
      <c r="G272" s="3" t="s">
        <v>1376</v>
      </c>
      <c r="H272" s="10" t="s">
        <v>1377</v>
      </c>
      <c r="I272" s="12" t="s">
        <v>461</v>
      </c>
      <c r="J272" s="13" t="s">
        <v>461</v>
      </c>
      <c r="K272" s="23">
        <v>1</v>
      </c>
      <c r="L272" s="14" t="s">
        <v>1365</v>
      </c>
      <c r="M272" s="23">
        <v>1</v>
      </c>
      <c r="N272" s="14" t="s">
        <v>1365</v>
      </c>
      <c r="O272" s="13" t="s">
        <v>461</v>
      </c>
      <c r="P272" s="13">
        <v>10442</v>
      </c>
      <c r="Q272" s="13" t="s">
        <v>461</v>
      </c>
      <c r="R272" s="13" t="s">
        <v>461</v>
      </c>
      <c r="S272" s="13" t="s">
        <v>1299</v>
      </c>
      <c r="T272" s="13" t="s">
        <v>461</v>
      </c>
      <c r="U272" s="24">
        <v>0.5</v>
      </c>
      <c r="V272" s="24">
        <v>0.5</v>
      </c>
      <c r="W272" s="24">
        <v>0.5</v>
      </c>
      <c r="X272" s="24" t="s">
        <v>311</v>
      </c>
      <c r="Y272" s="24" t="s">
        <v>161</v>
      </c>
      <c r="Z272" s="24" t="s">
        <v>161</v>
      </c>
      <c r="AB272" s="96"/>
      <c r="AC272" s="102" t="s">
        <v>227</v>
      </c>
      <c r="AD272" s="13">
        <v>16</v>
      </c>
    </row>
    <row r="273" spans="1:30">
      <c r="A273" s="13" t="s">
        <v>461</v>
      </c>
      <c r="B273" s="13">
        <v>10442</v>
      </c>
      <c r="C273" s="13" t="s">
        <v>461</v>
      </c>
      <c r="D273" t="s">
        <v>452</v>
      </c>
      <c r="E273" t="s">
        <v>1378</v>
      </c>
      <c r="F273" t="s">
        <v>1295</v>
      </c>
      <c r="G273" s="3" t="s">
        <v>1376</v>
      </c>
      <c r="H273" s="10" t="s">
        <v>1379</v>
      </c>
      <c r="I273" s="23" t="s">
        <v>461</v>
      </c>
      <c r="J273" s="13" t="s">
        <v>461</v>
      </c>
      <c r="K273" s="23">
        <v>1</v>
      </c>
      <c r="L273" s="14" t="s">
        <v>1365</v>
      </c>
      <c r="M273" s="23">
        <v>1</v>
      </c>
      <c r="N273" s="14" t="s">
        <v>1365</v>
      </c>
      <c r="O273" s="13" t="s">
        <v>461</v>
      </c>
      <c r="P273" s="13">
        <v>10442</v>
      </c>
      <c r="Q273" s="13" t="s">
        <v>461</v>
      </c>
      <c r="R273" s="13" t="s">
        <v>461</v>
      </c>
      <c r="S273" s="13" t="s">
        <v>161</v>
      </c>
      <c r="T273" s="13" t="s">
        <v>461</v>
      </c>
      <c r="U273" s="24">
        <v>0.5</v>
      </c>
      <c r="V273" s="24">
        <v>0.5</v>
      </c>
      <c r="W273" s="24">
        <v>0.5</v>
      </c>
      <c r="X273" s="24" t="s">
        <v>311</v>
      </c>
      <c r="Y273" s="24" t="s">
        <v>161</v>
      </c>
      <c r="Z273" s="24" t="s">
        <v>161</v>
      </c>
      <c r="AB273" s="96"/>
      <c r="AC273" s="102" t="s">
        <v>227</v>
      </c>
      <c r="AD273" s="13">
        <v>16</v>
      </c>
    </row>
    <row r="274" spans="1:30">
      <c r="A274" s="13" t="s">
        <v>461</v>
      </c>
      <c r="B274" s="13">
        <v>10444</v>
      </c>
      <c r="C274" s="13" t="s">
        <v>461</v>
      </c>
      <c r="D274" t="s">
        <v>452</v>
      </c>
      <c r="E274" t="s">
        <v>1380</v>
      </c>
      <c r="F274" s="13" t="s">
        <v>452</v>
      </c>
      <c r="G274" s="3" t="s">
        <v>1381</v>
      </c>
      <c r="H274" s="10" t="s">
        <v>1382</v>
      </c>
      <c r="I274" s="23" t="s">
        <v>461</v>
      </c>
      <c r="J274" s="13" t="s">
        <v>461</v>
      </c>
      <c r="K274" s="23">
        <v>0.6</v>
      </c>
      <c r="L274" s="14" t="s">
        <v>1365</v>
      </c>
      <c r="M274" s="23">
        <v>0.6</v>
      </c>
      <c r="N274" s="14" t="s">
        <v>1365</v>
      </c>
      <c r="O274" s="13" t="s">
        <v>461</v>
      </c>
      <c r="P274" s="13">
        <v>10444</v>
      </c>
      <c r="Q274" s="13" t="s">
        <v>461</v>
      </c>
      <c r="R274" s="13" t="s">
        <v>461</v>
      </c>
      <c r="S274" s="13" t="s">
        <v>1299</v>
      </c>
      <c r="T274" s="13" t="s">
        <v>461</v>
      </c>
      <c r="U274" s="24">
        <v>0.5</v>
      </c>
      <c r="V274" s="24">
        <v>0.5</v>
      </c>
      <c r="W274" s="24">
        <v>0.5</v>
      </c>
      <c r="X274" s="24" t="s">
        <v>311</v>
      </c>
      <c r="Y274" s="24" t="s">
        <v>161</v>
      </c>
      <c r="Z274" s="24" t="s">
        <v>161</v>
      </c>
      <c r="AC274" s="102" t="s">
        <v>227</v>
      </c>
      <c r="AD274" s="13">
        <v>16</v>
      </c>
    </row>
    <row r="275" spans="1:30">
      <c r="A275" s="13" t="s">
        <v>461</v>
      </c>
      <c r="B275" s="13">
        <v>10444</v>
      </c>
      <c r="C275" s="13" t="s">
        <v>461</v>
      </c>
      <c r="D275" t="s">
        <v>452</v>
      </c>
      <c r="E275" t="s">
        <v>1383</v>
      </c>
      <c r="F275" t="s">
        <v>1295</v>
      </c>
      <c r="G275" s="3" t="s">
        <v>1381</v>
      </c>
      <c r="H275" s="10" t="s">
        <v>1384</v>
      </c>
      <c r="I275" s="23" t="s">
        <v>461</v>
      </c>
      <c r="J275" s="13" t="s">
        <v>461</v>
      </c>
      <c r="K275" s="23">
        <v>0.6</v>
      </c>
      <c r="L275" s="14" t="s">
        <v>1365</v>
      </c>
      <c r="M275" s="23">
        <v>0.6</v>
      </c>
      <c r="N275" s="14" t="s">
        <v>1365</v>
      </c>
      <c r="O275" s="13" t="s">
        <v>461</v>
      </c>
      <c r="P275" s="13">
        <v>10444</v>
      </c>
      <c r="Q275" s="13" t="s">
        <v>461</v>
      </c>
      <c r="R275" s="13" t="s">
        <v>461</v>
      </c>
      <c r="S275" s="13" t="s">
        <v>161</v>
      </c>
      <c r="T275" s="13" t="s">
        <v>461</v>
      </c>
      <c r="U275" s="24">
        <v>0.5</v>
      </c>
      <c r="V275" s="24">
        <v>0.5</v>
      </c>
      <c r="W275" s="24">
        <v>0.5</v>
      </c>
      <c r="X275" s="24" t="s">
        <v>311</v>
      </c>
      <c r="Y275" s="24" t="s">
        <v>161</v>
      </c>
      <c r="Z275" s="24" t="s">
        <v>161</v>
      </c>
      <c r="AC275" s="102" t="s">
        <v>227</v>
      </c>
      <c r="AD275" s="13">
        <v>16</v>
      </c>
    </row>
    <row r="276" spans="1:30">
      <c r="A276" s="13"/>
      <c r="B276" s="13"/>
      <c r="C276" s="13"/>
      <c r="G276" s="3" t="s">
        <v>1385</v>
      </c>
      <c r="H276" s="10" t="s">
        <v>1385</v>
      </c>
      <c r="I276" s="23"/>
      <c r="K276" s="23"/>
      <c r="M276" s="23"/>
      <c r="U276" s="24"/>
      <c r="V276" s="24"/>
      <c r="W276" s="24"/>
      <c r="X276" s="24"/>
      <c r="Y276" s="24"/>
      <c r="Z276" s="24"/>
      <c r="AC276" s="102"/>
      <c r="AD276" s="13"/>
    </row>
    <row r="277" spans="1:30">
      <c r="A277" s="13" t="s">
        <v>461</v>
      </c>
      <c r="B277" s="13">
        <v>5459</v>
      </c>
      <c r="C277" s="13">
        <v>5459</v>
      </c>
      <c r="D277" t="s">
        <v>396</v>
      </c>
      <c r="E277" t="s">
        <v>396</v>
      </c>
      <c r="F277" t="s">
        <v>397</v>
      </c>
      <c r="G277" s="3" t="s">
        <v>1386</v>
      </c>
      <c r="H277" s="10" t="s">
        <v>1387</v>
      </c>
      <c r="I277" s="23">
        <v>10</v>
      </c>
      <c r="J277" s="13" t="s">
        <v>400</v>
      </c>
      <c r="K277" s="23">
        <v>10</v>
      </c>
      <c r="L277" s="14" t="s">
        <v>400</v>
      </c>
      <c r="M277" s="23">
        <v>7</v>
      </c>
      <c r="N277" s="14" t="s">
        <v>400</v>
      </c>
      <c r="O277" s="13" t="s">
        <v>461</v>
      </c>
      <c r="P277" s="13">
        <v>5459</v>
      </c>
      <c r="Q277" s="13">
        <v>5459</v>
      </c>
      <c r="R277" s="13" t="s">
        <v>461</v>
      </c>
      <c r="S277" s="13" t="s">
        <v>161</v>
      </c>
      <c r="T277" s="13" t="s">
        <v>461</v>
      </c>
      <c r="U277" s="24">
        <v>1</v>
      </c>
      <c r="V277" s="24">
        <v>1</v>
      </c>
      <c r="W277" s="24">
        <v>1</v>
      </c>
      <c r="X277" s="24" t="s">
        <v>311</v>
      </c>
      <c r="Y277" s="24" t="s">
        <v>311</v>
      </c>
      <c r="Z277" s="24" t="s">
        <v>311</v>
      </c>
      <c r="AC277" s="102" t="s">
        <v>227</v>
      </c>
      <c r="AD277" s="13">
        <v>17</v>
      </c>
    </row>
    <row r="278" spans="1:30">
      <c r="A278" s="13" t="s">
        <v>461</v>
      </c>
      <c r="B278" s="13">
        <v>3111</v>
      </c>
      <c r="C278" s="13">
        <v>3111</v>
      </c>
      <c r="D278" t="s">
        <v>401</v>
      </c>
      <c r="E278" t="s">
        <v>401</v>
      </c>
      <c r="F278" t="s">
        <v>402</v>
      </c>
      <c r="G278" s="3" t="s">
        <v>1388</v>
      </c>
      <c r="H278" s="10" t="s">
        <v>1389</v>
      </c>
      <c r="I278" s="23">
        <v>25</v>
      </c>
      <c r="J278" s="13" t="s">
        <v>400</v>
      </c>
      <c r="K278" s="23">
        <v>25</v>
      </c>
      <c r="L278" s="14" t="s">
        <v>400</v>
      </c>
      <c r="M278" s="23">
        <v>20</v>
      </c>
      <c r="N278" s="14" t="s">
        <v>400</v>
      </c>
      <c r="O278" s="13" t="s">
        <v>461</v>
      </c>
      <c r="P278" s="13">
        <v>3111</v>
      </c>
      <c r="Q278" s="13">
        <v>3111</v>
      </c>
      <c r="R278" s="13" t="s">
        <v>461</v>
      </c>
      <c r="S278" s="13" t="s">
        <v>161</v>
      </c>
      <c r="T278" s="13" t="s">
        <v>461</v>
      </c>
      <c r="U278" s="24">
        <v>1</v>
      </c>
      <c r="V278" s="24">
        <v>1</v>
      </c>
      <c r="W278" s="24">
        <v>1</v>
      </c>
      <c r="X278" s="24" t="s">
        <v>311</v>
      </c>
      <c r="Y278" s="24" t="s">
        <v>311</v>
      </c>
      <c r="Z278" s="24" t="s">
        <v>311</v>
      </c>
      <c r="AA278" s="96"/>
      <c r="AB278" s="96"/>
      <c r="AC278" s="102" t="s">
        <v>227</v>
      </c>
      <c r="AD278" s="13">
        <v>17</v>
      </c>
    </row>
    <row r="279" spans="1:30">
      <c r="A279" s="13" t="s">
        <v>461</v>
      </c>
      <c r="B279" s="13">
        <v>3400</v>
      </c>
      <c r="C279" s="13">
        <v>3400</v>
      </c>
      <c r="D279" t="s">
        <v>405</v>
      </c>
      <c r="E279" t="s">
        <v>405</v>
      </c>
      <c r="F279" t="s">
        <v>406</v>
      </c>
      <c r="G279" s="3" t="s">
        <v>407</v>
      </c>
      <c r="H279" s="10" t="s">
        <v>408</v>
      </c>
      <c r="I279" s="12">
        <v>15</v>
      </c>
      <c r="J279" s="12" t="s">
        <v>400</v>
      </c>
      <c r="K279" s="23">
        <v>15</v>
      </c>
      <c r="L279" s="14" t="s">
        <v>400</v>
      </c>
      <c r="M279" s="23">
        <v>10</v>
      </c>
      <c r="N279" s="14" t="s">
        <v>400</v>
      </c>
      <c r="O279" s="13" t="s">
        <v>461</v>
      </c>
      <c r="P279" s="13">
        <v>3400</v>
      </c>
      <c r="Q279" s="13">
        <v>3400</v>
      </c>
      <c r="R279" s="13" t="s">
        <v>461</v>
      </c>
      <c r="S279" s="13" t="s">
        <v>161</v>
      </c>
      <c r="T279" s="13" t="s">
        <v>461</v>
      </c>
      <c r="U279" s="24">
        <v>1</v>
      </c>
      <c r="V279" s="24">
        <v>1</v>
      </c>
      <c r="W279" s="24">
        <v>1</v>
      </c>
      <c r="X279" s="24" t="s">
        <v>311</v>
      </c>
      <c r="Y279" s="13" t="s">
        <v>311</v>
      </c>
      <c r="Z279" s="13" t="s">
        <v>311</v>
      </c>
      <c r="AC279" s="102" t="s">
        <v>227</v>
      </c>
      <c r="AD279" s="13">
        <v>17</v>
      </c>
    </row>
    <row r="280" spans="1:30">
      <c r="A280" s="13" t="s">
        <v>461</v>
      </c>
      <c r="B280" s="13">
        <v>3401</v>
      </c>
      <c r="C280" s="13">
        <v>3401</v>
      </c>
      <c r="D280" t="s">
        <v>409</v>
      </c>
      <c r="E280" t="s">
        <v>409</v>
      </c>
      <c r="F280" t="s">
        <v>410</v>
      </c>
      <c r="G280" s="3" t="s">
        <v>411</v>
      </c>
      <c r="H280" s="10" t="s">
        <v>412</v>
      </c>
      <c r="I280" s="12">
        <v>30</v>
      </c>
      <c r="J280" s="12" t="s">
        <v>400</v>
      </c>
      <c r="K280" s="23">
        <v>30</v>
      </c>
      <c r="L280" s="14" t="s">
        <v>400</v>
      </c>
      <c r="M280" s="23">
        <v>20</v>
      </c>
      <c r="N280" s="14" t="s">
        <v>400</v>
      </c>
      <c r="O280" s="13" t="s">
        <v>461</v>
      </c>
      <c r="P280" s="13">
        <v>3401</v>
      </c>
      <c r="Q280" s="13">
        <v>3401</v>
      </c>
      <c r="R280" s="13" t="s">
        <v>461</v>
      </c>
      <c r="S280" s="13" t="s">
        <v>161</v>
      </c>
      <c r="T280" s="13" t="s">
        <v>461</v>
      </c>
      <c r="U280" s="24">
        <v>1</v>
      </c>
      <c r="V280" s="24">
        <v>1</v>
      </c>
      <c r="W280" s="24">
        <v>1</v>
      </c>
      <c r="X280" s="24" t="s">
        <v>311</v>
      </c>
      <c r="Y280" s="13" t="s">
        <v>311</v>
      </c>
      <c r="Z280" s="13" t="s">
        <v>311</v>
      </c>
      <c r="AC280" s="102" t="s">
        <v>227</v>
      </c>
      <c r="AD280" s="13">
        <v>17</v>
      </c>
    </row>
    <row r="281" spans="1:30">
      <c r="A281" s="13" t="s">
        <v>461</v>
      </c>
      <c r="B281" s="13">
        <v>10028</v>
      </c>
      <c r="C281" s="13">
        <v>10028</v>
      </c>
      <c r="D281" t="s">
        <v>437</v>
      </c>
      <c r="E281" t="s">
        <v>437</v>
      </c>
      <c r="F281" t="s">
        <v>438</v>
      </c>
      <c r="G281" s="3" t="s">
        <v>1390</v>
      </c>
      <c r="H281" s="10" t="s">
        <v>1391</v>
      </c>
      <c r="I281" s="12">
        <v>13</v>
      </c>
      <c r="J281" s="12" t="s">
        <v>400</v>
      </c>
      <c r="K281" s="23">
        <v>13</v>
      </c>
      <c r="L281" s="14" t="s">
        <v>400</v>
      </c>
      <c r="M281" s="12">
        <v>7</v>
      </c>
      <c r="N281" s="14" t="s">
        <v>400</v>
      </c>
      <c r="O281" s="13" t="s">
        <v>461</v>
      </c>
      <c r="P281" s="13">
        <v>10028</v>
      </c>
      <c r="Q281" s="13">
        <v>10028</v>
      </c>
      <c r="R281" s="13" t="s">
        <v>461</v>
      </c>
      <c r="S281" s="13" t="s">
        <v>161</v>
      </c>
      <c r="T281" s="13" t="s">
        <v>461</v>
      </c>
      <c r="U281" s="24">
        <v>1</v>
      </c>
      <c r="V281" s="24">
        <v>1</v>
      </c>
      <c r="W281" s="24">
        <v>1</v>
      </c>
      <c r="X281" s="24" t="s">
        <v>311</v>
      </c>
      <c r="Y281" s="13" t="s">
        <v>311</v>
      </c>
      <c r="Z281" s="13" t="s">
        <v>311</v>
      </c>
      <c r="AC281" s="102" t="s">
        <v>227</v>
      </c>
      <c r="AD281" s="13">
        <v>17</v>
      </c>
    </row>
    <row r="282" spans="1:30">
      <c r="A282" s="13" t="s">
        <v>461</v>
      </c>
      <c r="B282" s="13">
        <v>10029</v>
      </c>
      <c r="C282" s="13">
        <v>10029</v>
      </c>
      <c r="D282" t="s">
        <v>441</v>
      </c>
      <c r="E282" t="s">
        <v>441</v>
      </c>
      <c r="F282" t="s">
        <v>442</v>
      </c>
      <c r="G282" s="3" t="s">
        <v>443</v>
      </c>
      <c r="H282" s="10" t="s">
        <v>444</v>
      </c>
      <c r="I282" s="12">
        <v>20</v>
      </c>
      <c r="J282" s="12" t="s">
        <v>400</v>
      </c>
      <c r="K282" s="23">
        <v>20</v>
      </c>
      <c r="L282" s="14" t="s">
        <v>400</v>
      </c>
      <c r="M282" s="12">
        <v>10</v>
      </c>
      <c r="N282" s="14" t="s">
        <v>400</v>
      </c>
      <c r="O282" s="13" t="s">
        <v>461</v>
      </c>
      <c r="P282" s="13">
        <v>10029</v>
      </c>
      <c r="Q282" s="13">
        <v>10029</v>
      </c>
      <c r="R282" s="13" t="s">
        <v>461</v>
      </c>
      <c r="S282" s="13" t="s">
        <v>161</v>
      </c>
      <c r="T282" s="13" t="s">
        <v>461</v>
      </c>
      <c r="U282" s="24">
        <v>1</v>
      </c>
      <c r="V282" s="24">
        <v>1</v>
      </c>
      <c r="W282" s="24">
        <v>1</v>
      </c>
      <c r="X282" s="24" t="s">
        <v>311</v>
      </c>
      <c r="Y282" s="13" t="s">
        <v>311</v>
      </c>
      <c r="Z282" s="13" t="s">
        <v>311</v>
      </c>
      <c r="AC282" s="102" t="s">
        <v>227</v>
      </c>
      <c r="AD282" s="13">
        <v>17</v>
      </c>
    </row>
    <row r="283" spans="1:30">
      <c r="A283" s="13" t="s">
        <v>461</v>
      </c>
      <c r="B283" s="13">
        <v>10281</v>
      </c>
      <c r="C283" s="13">
        <v>10281</v>
      </c>
      <c r="D283" t="s">
        <v>413</v>
      </c>
      <c r="E283" t="s">
        <v>413</v>
      </c>
      <c r="F283" t="s">
        <v>414</v>
      </c>
      <c r="G283" s="3" t="s">
        <v>415</v>
      </c>
      <c r="H283" s="10" t="s">
        <v>416</v>
      </c>
      <c r="I283" s="12">
        <v>6</v>
      </c>
      <c r="J283" s="12" t="s">
        <v>400</v>
      </c>
      <c r="K283" s="23">
        <v>6</v>
      </c>
      <c r="L283" s="14" t="s">
        <v>400</v>
      </c>
      <c r="M283" s="23">
        <v>4</v>
      </c>
      <c r="N283" s="14" t="s">
        <v>400</v>
      </c>
      <c r="O283" s="13" t="s">
        <v>461</v>
      </c>
      <c r="P283" s="13">
        <v>10281</v>
      </c>
      <c r="Q283" s="13">
        <v>10281</v>
      </c>
      <c r="R283" s="13" t="s">
        <v>461</v>
      </c>
      <c r="S283" s="13" t="s">
        <v>161</v>
      </c>
      <c r="T283" s="13" t="s">
        <v>461</v>
      </c>
      <c r="U283" s="24">
        <v>1</v>
      </c>
      <c r="V283" s="24">
        <v>1</v>
      </c>
      <c r="W283" s="24">
        <v>1</v>
      </c>
      <c r="X283" s="24" t="s">
        <v>311</v>
      </c>
      <c r="Y283" s="13" t="s">
        <v>311</v>
      </c>
      <c r="Z283" s="13" t="s">
        <v>311</v>
      </c>
      <c r="AC283" s="102" t="s">
        <v>227</v>
      </c>
      <c r="AD283" s="13">
        <v>18</v>
      </c>
    </row>
    <row r="284" spans="1:30">
      <c r="A284" s="13" t="s">
        <v>461</v>
      </c>
      <c r="B284" s="13">
        <v>10282</v>
      </c>
      <c r="C284" s="13">
        <v>10282</v>
      </c>
      <c r="D284" t="s">
        <v>417</v>
      </c>
      <c r="E284" t="s">
        <v>417</v>
      </c>
      <c r="F284" t="s">
        <v>418</v>
      </c>
      <c r="G284" s="3" t="s">
        <v>419</v>
      </c>
      <c r="H284" s="10" t="s">
        <v>420</v>
      </c>
      <c r="I284" s="12">
        <v>12</v>
      </c>
      <c r="J284" s="12" t="s">
        <v>400</v>
      </c>
      <c r="K284" s="23">
        <v>12</v>
      </c>
      <c r="L284" s="14" t="s">
        <v>400</v>
      </c>
      <c r="M284" s="23">
        <v>8</v>
      </c>
      <c r="N284" s="14" t="s">
        <v>400</v>
      </c>
      <c r="O284" s="13" t="s">
        <v>461</v>
      </c>
      <c r="P284" s="13">
        <v>10282</v>
      </c>
      <c r="Q284" s="13">
        <v>10282</v>
      </c>
      <c r="R284" s="13" t="s">
        <v>461</v>
      </c>
      <c r="S284" s="13" t="s">
        <v>161</v>
      </c>
      <c r="T284" s="13" t="s">
        <v>461</v>
      </c>
      <c r="U284" s="24">
        <v>1</v>
      </c>
      <c r="V284" s="24">
        <v>1</v>
      </c>
      <c r="W284" s="24">
        <v>1</v>
      </c>
      <c r="X284" s="24" t="s">
        <v>311</v>
      </c>
      <c r="Y284" s="13" t="s">
        <v>311</v>
      </c>
      <c r="Z284" s="13" t="s">
        <v>311</v>
      </c>
      <c r="AC284" s="102" t="s">
        <v>227</v>
      </c>
      <c r="AD284" s="13">
        <v>18</v>
      </c>
    </row>
    <row r="285" spans="1:30">
      <c r="A285" s="13" t="s">
        <v>461</v>
      </c>
      <c r="B285" s="13">
        <v>10283</v>
      </c>
      <c r="C285" s="13">
        <v>10283</v>
      </c>
      <c r="D285" t="s">
        <v>421</v>
      </c>
      <c r="E285" t="s">
        <v>421</v>
      </c>
      <c r="F285" t="s">
        <v>422</v>
      </c>
      <c r="G285" s="3" t="s">
        <v>423</v>
      </c>
      <c r="H285" s="10" t="s">
        <v>424</v>
      </c>
      <c r="I285" s="12">
        <v>24</v>
      </c>
      <c r="J285" s="13" t="s">
        <v>400</v>
      </c>
      <c r="K285" s="12">
        <v>24</v>
      </c>
      <c r="L285" s="14" t="s">
        <v>400</v>
      </c>
      <c r="M285" s="23">
        <v>16</v>
      </c>
      <c r="N285" s="14" t="s">
        <v>400</v>
      </c>
      <c r="O285" s="13" t="s">
        <v>461</v>
      </c>
      <c r="P285" s="13">
        <v>10283</v>
      </c>
      <c r="Q285" s="13">
        <v>10283</v>
      </c>
      <c r="R285" s="13" t="s">
        <v>461</v>
      </c>
      <c r="S285" s="13" t="s">
        <v>161</v>
      </c>
      <c r="T285" s="13" t="s">
        <v>461</v>
      </c>
      <c r="U285" s="24">
        <v>1</v>
      </c>
      <c r="V285" s="24">
        <v>1</v>
      </c>
      <c r="W285" s="24">
        <v>1</v>
      </c>
      <c r="X285" s="24" t="s">
        <v>311</v>
      </c>
      <c r="Y285" s="24" t="s">
        <v>311</v>
      </c>
      <c r="Z285" s="24" t="s">
        <v>311</v>
      </c>
      <c r="AC285" s="102" t="s">
        <v>227</v>
      </c>
      <c r="AD285" s="13">
        <v>18</v>
      </c>
    </row>
    <row r="286" spans="1:30">
      <c r="A286" s="13" t="s">
        <v>461</v>
      </c>
      <c r="B286" s="13">
        <v>10284</v>
      </c>
      <c r="C286" s="13">
        <v>10284</v>
      </c>
      <c r="D286" t="s">
        <v>425</v>
      </c>
      <c r="E286" t="s">
        <v>425</v>
      </c>
      <c r="F286" t="s">
        <v>426</v>
      </c>
      <c r="G286" s="3" t="s">
        <v>427</v>
      </c>
      <c r="H286" s="10" t="s">
        <v>428</v>
      </c>
      <c r="I286" s="12">
        <v>6</v>
      </c>
      <c r="J286" s="13" t="s">
        <v>400</v>
      </c>
      <c r="K286" s="12">
        <v>6</v>
      </c>
      <c r="L286" s="14" t="s">
        <v>400</v>
      </c>
      <c r="M286" s="23">
        <v>4</v>
      </c>
      <c r="N286" s="14" t="s">
        <v>400</v>
      </c>
      <c r="O286" s="13" t="s">
        <v>461</v>
      </c>
      <c r="P286" s="13">
        <v>10284</v>
      </c>
      <c r="Q286" s="13">
        <v>10284</v>
      </c>
      <c r="R286" s="13" t="s">
        <v>461</v>
      </c>
      <c r="S286" s="13" t="s">
        <v>161</v>
      </c>
      <c r="T286" s="13" t="s">
        <v>461</v>
      </c>
      <c r="U286" s="24">
        <v>1</v>
      </c>
      <c r="V286" s="24">
        <v>1</v>
      </c>
      <c r="W286" s="24">
        <v>1</v>
      </c>
      <c r="X286" s="24" t="s">
        <v>311</v>
      </c>
      <c r="Y286" s="24" t="s">
        <v>311</v>
      </c>
      <c r="Z286" s="24" t="s">
        <v>311</v>
      </c>
      <c r="AC286" s="102" t="s">
        <v>227</v>
      </c>
      <c r="AD286" s="13">
        <v>18</v>
      </c>
    </row>
    <row r="287" spans="1:30">
      <c r="A287" s="13" t="s">
        <v>461</v>
      </c>
      <c r="B287" s="13">
        <v>10285</v>
      </c>
      <c r="C287" s="13">
        <v>10285</v>
      </c>
      <c r="D287" t="s">
        <v>429</v>
      </c>
      <c r="E287" t="s">
        <v>429</v>
      </c>
      <c r="F287" t="s">
        <v>430</v>
      </c>
      <c r="G287" s="3" t="s">
        <v>431</v>
      </c>
      <c r="H287" s="10" t="s">
        <v>432</v>
      </c>
      <c r="I287" s="12">
        <v>12</v>
      </c>
      <c r="J287" s="13" t="s">
        <v>400</v>
      </c>
      <c r="K287" s="12">
        <v>12</v>
      </c>
      <c r="L287" s="14" t="s">
        <v>400</v>
      </c>
      <c r="M287" s="23">
        <v>8</v>
      </c>
      <c r="N287" s="14" t="s">
        <v>400</v>
      </c>
      <c r="O287" s="13" t="s">
        <v>461</v>
      </c>
      <c r="P287" s="13">
        <v>10285</v>
      </c>
      <c r="Q287" s="13">
        <v>10285</v>
      </c>
      <c r="R287" s="13" t="s">
        <v>461</v>
      </c>
      <c r="S287" s="13" t="s">
        <v>161</v>
      </c>
      <c r="T287" s="13" t="s">
        <v>461</v>
      </c>
      <c r="U287" s="24">
        <v>1</v>
      </c>
      <c r="V287" s="24">
        <v>1</v>
      </c>
      <c r="W287" s="24">
        <v>1</v>
      </c>
      <c r="X287" s="24" t="s">
        <v>311</v>
      </c>
      <c r="Y287" s="24" t="s">
        <v>311</v>
      </c>
      <c r="Z287" s="24" t="s">
        <v>311</v>
      </c>
      <c r="AC287" s="102" t="s">
        <v>227</v>
      </c>
      <c r="AD287" s="13">
        <v>18</v>
      </c>
    </row>
    <row r="288" spans="1:30">
      <c r="A288" s="13" t="s">
        <v>461</v>
      </c>
      <c r="B288" s="13">
        <v>10286</v>
      </c>
      <c r="C288" s="13">
        <v>10286</v>
      </c>
      <c r="D288" t="s">
        <v>433</v>
      </c>
      <c r="E288" t="s">
        <v>433</v>
      </c>
      <c r="F288" t="s">
        <v>434</v>
      </c>
      <c r="G288" s="3" t="s">
        <v>435</v>
      </c>
      <c r="H288" s="10" t="s">
        <v>436</v>
      </c>
      <c r="I288" s="12">
        <v>24</v>
      </c>
      <c r="J288" s="13" t="s">
        <v>400</v>
      </c>
      <c r="K288" s="12">
        <v>24</v>
      </c>
      <c r="L288" s="14" t="s">
        <v>400</v>
      </c>
      <c r="M288" s="23">
        <v>16</v>
      </c>
      <c r="N288" s="14" t="s">
        <v>400</v>
      </c>
      <c r="O288" s="13" t="s">
        <v>461</v>
      </c>
      <c r="P288" s="13">
        <v>10286</v>
      </c>
      <c r="Q288" s="13">
        <v>10286</v>
      </c>
      <c r="R288" s="13" t="s">
        <v>461</v>
      </c>
      <c r="S288" s="13" t="s">
        <v>161</v>
      </c>
      <c r="T288" s="13" t="s">
        <v>461</v>
      </c>
      <c r="U288" s="24">
        <v>1</v>
      </c>
      <c r="V288" s="24">
        <v>1</v>
      </c>
      <c r="W288" s="24">
        <v>1</v>
      </c>
      <c r="X288" s="24" t="s">
        <v>311</v>
      </c>
      <c r="Y288" s="24" t="s">
        <v>311</v>
      </c>
      <c r="Z288" s="24" t="s">
        <v>311</v>
      </c>
      <c r="AC288" s="102" t="s">
        <v>227</v>
      </c>
      <c r="AD288" s="13">
        <v>18</v>
      </c>
    </row>
    <row r="289" spans="1:30">
      <c r="A289" s="13" t="s">
        <v>461</v>
      </c>
      <c r="B289" s="13">
        <v>4695</v>
      </c>
      <c r="C289" s="13">
        <v>4695</v>
      </c>
      <c r="D289" t="s">
        <v>452</v>
      </c>
      <c r="E289" t="s">
        <v>1392</v>
      </c>
      <c r="F289" t="s">
        <v>1393</v>
      </c>
      <c r="G289" s="3" t="s">
        <v>1394</v>
      </c>
      <c r="H289" s="10" t="s">
        <v>1395</v>
      </c>
      <c r="I289" s="23" t="s">
        <v>461</v>
      </c>
      <c r="J289" s="13" t="s">
        <v>461</v>
      </c>
      <c r="K289" s="23">
        <v>80</v>
      </c>
      <c r="L289" s="14" t="s">
        <v>400</v>
      </c>
      <c r="M289" s="23">
        <v>80</v>
      </c>
      <c r="N289" s="14" t="s">
        <v>400</v>
      </c>
      <c r="O289" s="13" t="s">
        <v>461</v>
      </c>
      <c r="P289" s="13">
        <v>4695</v>
      </c>
      <c r="Q289" s="13">
        <v>4695</v>
      </c>
      <c r="R289" s="13" t="s">
        <v>461</v>
      </c>
      <c r="S289" s="13" t="s">
        <v>161</v>
      </c>
      <c r="T289" s="13" t="s">
        <v>461</v>
      </c>
      <c r="U289" s="24">
        <v>1</v>
      </c>
      <c r="V289" s="24">
        <v>1</v>
      </c>
      <c r="W289" s="24">
        <v>1</v>
      </c>
      <c r="X289" s="24" t="s">
        <v>311</v>
      </c>
      <c r="Y289" s="24" t="s">
        <v>311</v>
      </c>
      <c r="Z289" s="24" t="s">
        <v>311</v>
      </c>
      <c r="AA289" s="96"/>
      <c r="AB289" s="96"/>
      <c r="AC289" s="102" t="s">
        <v>227</v>
      </c>
      <c r="AD289" s="13">
        <v>18</v>
      </c>
    </row>
    <row r="290" spans="1:30">
      <c r="A290" s="13" t="s">
        <v>461</v>
      </c>
      <c r="B290" s="13">
        <v>4696</v>
      </c>
      <c r="C290" s="13">
        <v>4696</v>
      </c>
      <c r="D290" t="s">
        <v>452</v>
      </c>
      <c r="E290" t="s">
        <v>1396</v>
      </c>
      <c r="F290" t="s">
        <v>1397</v>
      </c>
      <c r="G290" s="3" t="s">
        <v>1398</v>
      </c>
      <c r="H290" s="10" t="s">
        <v>1399</v>
      </c>
      <c r="I290" s="23" t="s">
        <v>461</v>
      </c>
      <c r="J290" s="13" t="s">
        <v>461</v>
      </c>
      <c r="K290" s="23">
        <v>80</v>
      </c>
      <c r="L290" s="14" t="s">
        <v>400</v>
      </c>
      <c r="M290" s="23">
        <v>80</v>
      </c>
      <c r="N290" s="14" t="s">
        <v>400</v>
      </c>
      <c r="O290" s="13" t="s">
        <v>461</v>
      </c>
      <c r="P290" s="13">
        <v>4696</v>
      </c>
      <c r="Q290" s="13">
        <v>4696</v>
      </c>
      <c r="R290" s="13" t="s">
        <v>461</v>
      </c>
      <c r="S290" s="13" t="s">
        <v>161</v>
      </c>
      <c r="T290" s="13" t="s">
        <v>461</v>
      </c>
      <c r="U290" s="24">
        <v>1</v>
      </c>
      <c r="V290" s="24">
        <v>1</v>
      </c>
      <c r="W290" s="24">
        <v>1</v>
      </c>
      <c r="X290" s="24" t="s">
        <v>311</v>
      </c>
      <c r="Y290" s="24" t="s">
        <v>311</v>
      </c>
      <c r="Z290" s="24" t="s">
        <v>311</v>
      </c>
      <c r="AA290" s="96"/>
      <c r="AB290" s="96"/>
      <c r="AC290" s="102" t="s">
        <v>227</v>
      </c>
      <c r="AD290" s="13">
        <v>18</v>
      </c>
    </row>
    <row r="291" spans="1:30">
      <c r="A291" s="13" t="s">
        <v>461</v>
      </c>
      <c r="B291" s="13">
        <v>4697</v>
      </c>
      <c r="C291" s="13" t="s">
        <v>461</v>
      </c>
      <c r="D291" t="s">
        <v>452</v>
      </c>
      <c r="E291" t="s">
        <v>1400</v>
      </c>
      <c r="F291" t="s">
        <v>452</v>
      </c>
      <c r="G291" s="3" t="s">
        <v>1401</v>
      </c>
      <c r="H291" s="10" t="s">
        <v>1402</v>
      </c>
      <c r="I291" s="23" t="s">
        <v>461</v>
      </c>
      <c r="J291" s="13" t="s">
        <v>461</v>
      </c>
      <c r="K291" s="23">
        <v>120</v>
      </c>
      <c r="L291" s="14" t="s">
        <v>400</v>
      </c>
      <c r="M291" s="23" t="s">
        <v>461</v>
      </c>
      <c r="N291" s="14" t="s">
        <v>400</v>
      </c>
      <c r="O291" s="13" t="s">
        <v>461</v>
      </c>
      <c r="P291" s="13">
        <v>4697</v>
      </c>
      <c r="Q291" s="13" t="s">
        <v>461</v>
      </c>
      <c r="R291" s="13" t="s">
        <v>461</v>
      </c>
      <c r="S291" s="13" t="s">
        <v>311</v>
      </c>
      <c r="T291" s="13" t="s">
        <v>461</v>
      </c>
      <c r="U291" s="24">
        <v>1</v>
      </c>
      <c r="V291" s="24">
        <v>1</v>
      </c>
      <c r="W291" s="24">
        <v>1</v>
      </c>
      <c r="X291" s="24" t="s">
        <v>311</v>
      </c>
      <c r="Y291" s="24" t="s">
        <v>311</v>
      </c>
      <c r="Z291" s="24" t="s">
        <v>311</v>
      </c>
      <c r="AA291" s="96"/>
      <c r="AB291" s="96"/>
      <c r="AC291" s="102" t="s">
        <v>227</v>
      </c>
      <c r="AD291" s="13">
        <v>18</v>
      </c>
    </row>
    <row r="292" spans="1:30">
      <c r="A292" s="13" t="s">
        <v>461</v>
      </c>
      <c r="B292" s="13">
        <v>4698</v>
      </c>
      <c r="C292" s="13" t="s">
        <v>461</v>
      </c>
      <c r="D292" t="s">
        <v>452</v>
      </c>
      <c r="E292" t="s">
        <v>1403</v>
      </c>
      <c r="F292" t="s">
        <v>452</v>
      </c>
      <c r="G292" s="3" t="s">
        <v>1404</v>
      </c>
      <c r="H292" s="10" t="s">
        <v>1405</v>
      </c>
      <c r="I292" s="23" t="s">
        <v>461</v>
      </c>
      <c r="J292" s="13" t="s">
        <v>461</v>
      </c>
      <c r="K292" s="23">
        <v>80</v>
      </c>
      <c r="L292" s="14" t="s">
        <v>400</v>
      </c>
      <c r="M292" s="23" t="s">
        <v>461</v>
      </c>
      <c r="N292" s="14" t="s">
        <v>400</v>
      </c>
      <c r="O292" s="13" t="s">
        <v>461</v>
      </c>
      <c r="P292" s="13">
        <v>4698</v>
      </c>
      <c r="Q292" s="13" t="s">
        <v>461</v>
      </c>
      <c r="R292" s="13" t="s">
        <v>461</v>
      </c>
      <c r="S292" s="13" t="s">
        <v>311</v>
      </c>
      <c r="T292" s="13" t="s">
        <v>461</v>
      </c>
      <c r="U292" s="24">
        <v>1</v>
      </c>
      <c r="V292" s="24">
        <v>1</v>
      </c>
      <c r="W292" s="24">
        <v>1</v>
      </c>
      <c r="X292" s="24" t="s">
        <v>311</v>
      </c>
      <c r="Y292" s="24" t="s">
        <v>311</v>
      </c>
      <c r="Z292" s="24" t="s">
        <v>311</v>
      </c>
      <c r="AA292" s="96"/>
      <c r="AB292" s="96"/>
      <c r="AC292" s="102" t="s">
        <v>227</v>
      </c>
      <c r="AD292" s="13">
        <v>18</v>
      </c>
    </row>
    <row r="293" spans="1:30">
      <c r="A293" s="13" t="s">
        <v>461</v>
      </c>
      <c r="B293" s="13">
        <v>4701</v>
      </c>
      <c r="C293" s="13">
        <v>4701</v>
      </c>
      <c r="D293" t="s">
        <v>452</v>
      </c>
      <c r="E293" t="s">
        <v>1406</v>
      </c>
      <c r="F293" t="s">
        <v>1407</v>
      </c>
      <c r="G293" s="22" t="s">
        <v>1408</v>
      </c>
      <c r="H293" s="10" t="s">
        <v>1409</v>
      </c>
      <c r="I293" s="23" t="s">
        <v>461</v>
      </c>
      <c r="J293" s="13" t="s">
        <v>461</v>
      </c>
      <c r="K293" s="23">
        <v>70</v>
      </c>
      <c r="L293" s="14" t="s">
        <v>400</v>
      </c>
      <c r="M293" s="13">
        <v>70</v>
      </c>
      <c r="N293" s="14" t="s">
        <v>400</v>
      </c>
      <c r="O293" s="13" t="s">
        <v>461</v>
      </c>
      <c r="P293" s="13">
        <v>4701</v>
      </c>
      <c r="Q293" s="13">
        <v>4701</v>
      </c>
      <c r="R293" s="13" t="s">
        <v>461</v>
      </c>
      <c r="S293" s="13" t="s">
        <v>161</v>
      </c>
      <c r="T293" s="13" t="s">
        <v>461</v>
      </c>
      <c r="U293" s="24">
        <v>1</v>
      </c>
      <c r="V293" s="24">
        <v>1</v>
      </c>
      <c r="W293" s="24">
        <v>1</v>
      </c>
      <c r="X293" s="24" t="s">
        <v>311</v>
      </c>
      <c r="Y293" s="24" t="s">
        <v>311</v>
      </c>
      <c r="Z293" s="24" t="s">
        <v>311</v>
      </c>
      <c r="AC293" s="102" t="s">
        <v>227</v>
      </c>
      <c r="AD293" s="13">
        <v>18</v>
      </c>
    </row>
    <row r="294" spans="1:30">
      <c r="A294" s="13" t="s">
        <v>461</v>
      </c>
      <c r="B294" s="13">
        <v>4702</v>
      </c>
      <c r="C294" s="13" t="s">
        <v>461</v>
      </c>
      <c r="D294" s="14" t="s">
        <v>452</v>
      </c>
      <c r="E294" s="14" t="s">
        <v>1410</v>
      </c>
      <c r="F294" s="14" t="s">
        <v>1411</v>
      </c>
      <c r="G294" s="3" t="s">
        <v>1412</v>
      </c>
      <c r="H294" s="10" t="s">
        <v>1413</v>
      </c>
      <c r="I294" s="12" t="s">
        <v>461</v>
      </c>
      <c r="J294" s="12" t="s">
        <v>461</v>
      </c>
      <c r="K294" s="23">
        <v>80</v>
      </c>
      <c r="L294" s="14" t="s">
        <v>400</v>
      </c>
      <c r="M294" s="12">
        <v>80</v>
      </c>
      <c r="N294" s="14" t="s">
        <v>400</v>
      </c>
      <c r="O294" s="13" t="s">
        <v>461</v>
      </c>
      <c r="P294" s="13">
        <v>4702</v>
      </c>
      <c r="Q294" s="13" t="s">
        <v>461</v>
      </c>
      <c r="R294" s="13" t="s">
        <v>461</v>
      </c>
      <c r="S294" s="13" t="s">
        <v>311</v>
      </c>
      <c r="T294" s="13" t="s">
        <v>461</v>
      </c>
      <c r="U294" s="24">
        <v>1</v>
      </c>
      <c r="V294" s="24">
        <v>1</v>
      </c>
      <c r="W294" s="24">
        <v>1</v>
      </c>
      <c r="X294" s="24" t="s">
        <v>311</v>
      </c>
      <c r="Y294" s="24" t="s">
        <v>311</v>
      </c>
      <c r="Z294" s="24" t="s">
        <v>311</v>
      </c>
      <c r="AA294" s="96"/>
      <c r="AB294" s="96"/>
      <c r="AC294" s="102" t="s">
        <v>227</v>
      </c>
      <c r="AD294" s="13">
        <v>18</v>
      </c>
    </row>
    <row r="295" spans="1:30">
      <c r="A295" s="13" t="s">
        <v>461</v>
      </c>
      <c r="B295" s="13">
        <v>4699</v>
      </c>
      <c r="C295" s="13" t="s">
        <v>461</v>
      </c>
      <c r="D295" s="14" t="s">
        <v>452</v>
      </c>
      <c r="E295" s="14" t="s">
        <v>1414</v>
      </c>
      <c r="F295" s="14" t="s">
        <v>452</v>
      </c>
      <c r="G295" s="3" t="s">
        <v>1415</v>
      </c>
      <c r="H295" s="10" t="s">
        <v>1416</v>
      </c>
      <c r="I295" s="23" t="s">
        <v>461</v>
      </c>
      <c r="J295" s="13" t="s">
        <v>461</v>
      </c>
      <c r="K295" s="23">
        <v>200</v>
      </c>
      <c r="L295" s="14" t="s">
        <v>400</v>
      </c>
      <c r="M295" s="13" t="s">
        <v>461</v>
      </c>
      <c r="N295" s="14" t="s">
        <v>400</v>
      </c>
      <c r="O295" s="13" t="s">
        <v>461</v>
      </c>
      <c r="P295" s="13">
        <v>4699</v>
      </c>
      <c r="Q295" s="13" t="s">
        <v>461</v>
      </c>
      <c r="R295" s="13" t="s">
        <v>461</v>
      </c>
      <c r="S295" s="13" t="s">
        <v>311</v>
      </c>
      <c r="T295" s="13" t="s">
        <v>461</v>
      </c>
      <c r="U295" s="24">
        <v>1</v>
      </c>
      <c r="V295" s="24">
        <v>1</v>
      </c>
      <c r="W295" s="24">
        <v>1</v>
      </c>
      <c r="X295" s="24" t="s">
        <v>311</v>
      </c>
      <c r="Y295" s="24" t="s">
        <v>311</v>
      </c>
      <c r="Z295" s="24" t="s">
        <v>311</v>
      </c>
      <c r="AA295" s="96"/>
      <c r="AB295" s="96"/>
      <c r="AC295" s="102" t="s">
        <v>227</v>
      </c>
      <c r="AD295" s="13">
        <v>18</v>
      </c>
    </row>
    <row r="296" spans="1:30">
      <c r="A296" s="13">
        <v>4280</v>
      </c>
      <c r="B296" s="13">
        <v>4280</v>
      </c>
      <c r="C296" s="13" t="s">
        <v>461</v>
      </c>
      <c r="D296" s="14" t="s">
        <v>503</v>
      </c>
      <c r="E296" s="14" t="s">
        <v>503</v>
      </c>
      <c r="F296" s="14" t="s">
        <v>452</v>
      </c>
      <c r="G296" s="3" t="s">
        <v>1417</v>
      </c>
      <c r="H296" s="10" t="s">
        <v>1418</v>
      </c>
      <c r="I296" s="23">
        <v>30</v>
      </c>
      <c r="J296" s="13" t="s">
        <v>400</v>
      </c>
      <c r="K296" s="23">
        <v>30</v>
      </c>
      <c r="L296" s="14" t="s">
        <v>400</v>
      </c>
      <c r="M296" s="13">
        <v>20</v>
      </c>
      <c r="N296" s="14" t="s">
        <v>400</v>
      </c>
      <c r="O296" s="13">
        <v>4280</v>
      </c>
      <c r="P296" s="13">
        <v>4280</v>
      </c>
      <c r="Q296" s="13" t="s">
        <v>461</v>
      </c>
      <c r="R296" s="13" t="s">
        <v>461</v>
      </c>
      <c r="S296" s="13" t="s">
        <v>1299</v>
      </c>
      <c r="T296" s="13" t="s">
        <v>461</v>
      </c>
      <c r="U296" s="24">
        <v>1</v>
      </c>
      <c r="V296" s="24">
        <v>1</v>
      </c>
      <c r="W296" s="24">
        <v>1</v>
      </c>
      <c r="X296" s="24" t="s">
        <v>311</v>
      </c>
      <c r="Y296" s="24" t="s">
        <v>311</v>
      </c>
      <c r="Z296" s="24" t="s">
        <v>311</v>
      </c>
      <c r="AA296" s="96"/>
      <c r="AB296" s="96"/>
      <c r="AC296" s="102" t="s">
        <v>227</v>
      </c>
      <c r="AD296" s="13">
        <v>19</v>
      </c>
    </row>
    <row r="297" spans="1:30">
      <c r="A297" s="13">
        <v>4281</v>
      </c>
      <c r="B297" s="13">
        <v>4281</v>
      </c>
      <c r="C297" s="13" t="s">
        <v>461</v>
      </c>
      <c r="D297" s="14" t="s">
        <v>507</v>
      </c>
      <c r="E297" s="14" t="s">
        <v>507</v>
      </c>
      <c r="F297" s="14" t="s">
        <v>452</v>
      </c>
      <c r="G297" s="3" t="s">
        <v>1419</v>
      </c>
      <c r="H297" s="10" t="s">
        <v>1420</v>
      </c>
      <c r="I297" s="23">
        <v>55</v>
      </c>
      <c r="J297" s="13" t="s">
        <v>400</v>
      </c>
      <c r="K297" s="23">
        <v>55</v>
      </c>
      <c r="L297" s="14" t="s">
        <v>400</v>
      </c>
      <c r="M297" s="13">
        <v>35</v>
      </c>
      <c r="N297" s="14" t="s">
        <v>400</v>
      </c>
      <c r="O297" s="13">
        <v>4281</v>
      </c>
      <c r="P297" s="13">
        <v>4281</v>
      </c>
      <c r="Q297" s="13" t="s">
        <v>461</v>
      </c>
      <c r="R297" s="13" t="s">
        <v>461</v>
      </c>
      <c r="S297" s="13" t="s">
        <v>1299</v>
      </c>
      <c r="T297" s="13" t="s">
        <v>461</v>
      </c>
      <c r="U297" s="24">
        <v>1</v>
      </c>
      <c r="V297" s="24">
        <v>1</v>
      </c>
      <c r="W297" s="24">
        <v>1</v>
      </c>
      <c r="X297" s="24" t="s">
        <v>311</v>
      </c>
      <c r="Y297" s="24" t="s">
        <v>311</v>
      </c>
      <c r="Z297" s="24" t="s">
        <v>311</v>
      </c>
      <c r="AA297" s="96"/>
      <c r="AB297" s="96"/>
      <c r="AC297" s="102" t="s">
        <v>227</v>
      </c>
      <c r="AD297" s="13">
        <v>19</v>
      </c>
    </row>
    <row r="298" spans="1:30">
      <c r="A298" s="13">
        <v>4282</v>
      </c>
      <c r="B298" s="13">
        <v>4282</v>
      </c>
      <c r="C298" s="13" t="s">
        <v>461</v>
      </c>
      <c r="D298" s="14" t="s">
        <v>511</v>
      </c>
      <c r="E298" s="14" t="s">
        <v>511</v>
      </c>
      <c r="F298" s="14" t="s">
        <v>452</v>
      </c>
      <c r="G298" s="3" t="s">
        <v>1421</v>
      </c>
      <c r="H298" s="10" t="s">
        <v>1422</v>
      </c>
      <c r="I298" s="23">
        <v>100</v>
      </c>
      <c r="J298" s="13" t="s">
        <v>400</v>
      </c>
      <c r="K298" s="23">
        <v>100</v>
      </c>
      <c r="L298" s="14" t="s">
        <v>400</v>
      </c>
      <c r="M298" s="13">
        <v>90</v>
      </c>
      <c r="N298" s="14" t="s">
        <v>400</v>
      </c>
      <c r="O298" s="13">
        <v>4282</v>
      </c>
      <c r="P298" s="13">
        <v>4282</v>
      </c>
      <c r="Q298" s="13" t="s">
        <v>461</v>
      </c>
      <c r="R298" s="13" t="s">
        <v>461</v>
      </c>
      <c r="S298" s="13" t="s">
        <v>1299</v>
      </c>
      <c r="T298" s="13" t="s">
        <v>461</v>
      </c>
      <c r="U298" s="24">
        <v>1</v>
      </c>
      <c r="V298" s="24">
        <v>1</v>
      </c>
      <c r="W298" s="24">
        <v>1</v>
      </c>
      <c r="X298" s="24" t="s">
        <v>311</v>
      </c>
      <c r="Y298" s="24" t="s">
        <v>311</v>
      </c>
      <c r="Z298" s="24" t="s">
        <v>311</v>
      </c>
      <c r="AA298" s="96"/>
      <c r="AB298" s="96"/>
      <c r="AC298" s="102" t="s">
        <v>227</v>
      </c>
      <c r="AD298" s="13">
        <v>19</v>
      </c>
    </row>
    <row r="299" spans="1:30">
      <c r="A299" s="13">
        <v>4283</v>
      </c>
      <c r="B299" s="13">
        <v>4283</v>
      </c>
      <c r="C299" s="13" t="s">
        <v>461</v>
      </c>
      <c r="D299" s="14" t="s">
        <v>515</v>
      </c>
      <c r="E299" s="14" t="s">
        <v>515</v>
      </c>
      <c r="F299" s="14" t="s">
        <v>452</v>
      </c>
      <c r="G299" s="3" t="s">
        <v>1423</v>
      </c>
      <c r="H299" s="10" t="s">
        <v>1424</v>
      </c>
      <c r="I299" s="23">
        <v>250</v>
      </c>
      <c r="J299" s="13" t="s">
        <v>400</v>
      </c>
      <c r="K299" s="23">
        <v>250</v>
      </c>
      <c r="L299" s="14" t="s">
        <v>400</v>
      </c>
      <c r="M299" s="13">
        <v>200</v>
      </c>
      <c r="N299" s="14" t="s">
        <v>400</v>
      </c>
      <c r="O299" s="13">
        <v>4283</v>
      </c>
      <c r="P299" s="13">
        <v>4283</v>
      </c>
      <c r="Q299" s="13" t="s">
        <v>461</v>
      </c>
      <c r="R299" s="13" t="s">
        <v>461</v>
      </c>
      <c r="S299" s="13" t="s">
        <v>1299</v>
      </c>
      <c r="T299" s="13" t="s">
        <v>461</v>
      </c>
      <c r="U299" s="24">
        <v>1</v>
      </c>
      <c r="V299" s="24">
        <v>1</v>
      </c>
      <c r="W299" s="24">
        <v>1</v>
      </c>
      <c r="X299" s="24" t="s">
        <v>311</v>
      </c>
      <c r="Y299" s="24" t="s">
        <v>311</v>
      </c>
      <c r="Z299" s="24" t="s">
        <v>311</v>
      </c>
      <c r="AA299" s="96"/>
      <c r="AB299" s="96"/>
      <c r="AC299" s="102" t="s">
        <v>227</v>
      </c>
      <c r="AD299" s="13">
        <v>19</v>
      </c>
    </row>
    <row r="300" spans="1:30">
      <c r="A300" s="13">
        <v>4280</v>
      </c>
      <c r="B300" s="13">
        <v>4280</v>
      </c>
      <c r="C300" s="13">
        <v>4280</v>
      </c>
      <c r="D300" s="14" t="s">
        <v>504</v>
      </c>
      <c r="E300" s="14" t="s">
        <v>504</v>
      </c>
      <c r="F300" s="14" t="s">
        <v>504</v>
      </c>
      <c r="G300" s="3" t="s">
        <v>505</v>
      </c>
      <c r="H300" s="10" t="s">
        <v>1425</v>
      </c>
      <c r="I300" s="23">
        <v>20</v>
      </c>
      <c r="J300" s="13" t="s">
        <v>400</v>
      </c>
      <c r="K300" s="23">
        <v>20</v>
      </c>
      <c r="L300" s="14" t="s">
        <v>400</v>
      </c>
      <c r="M300" s="13">
        <v>20</v>
      </c>
      <c r="N300" s="14" t="s">
        <v>400</v>
      </c>
      <c r="O300" s="13">
        <v>4280</v>
      </c>
      <c r="P300" s="13">
        <v>4280</v>
      </c>
      <c r="Q300" s="13">
        <v>4280</v>
      </c>
      <c r="R300" s="13" t="s">
        <v>161</v>
      </c>
      <c r="S300" s="13" t="s">
        <v>161</v>
      </c>
      <c r="T300" s="13" t="s">
        <v>161</v>
      </c>
      <c r="U300" s="24">
        <v>1</v>
      </c>
      <c r="V300" s="24">
        <v>1</v>
      </c>
      <c r="W300" s="24">
        <v>1</v>
      </c>
      <c r="X300" s="24" t="s">
        <v>311</v>
      </c>
      <c r="Y300" s="24" t="s">
        <v>311</v>
      </c>
      <c r="Z300" s="24" t="s">
        <v>311</v>
      </c>
      <c r="AA300" s="96"/>
      <c r="AB300" s="96"/>
      <c r="AC300" s="102" t="s">
        <v>227</v>
      </c>
      <c r="AD300" s="13">
        <v>19</v>
      </c>
    </row>
    <row r="301" spans="1:30">
      <c r="A301" s="13">
        <v>4281</v>
      </c>
      <c r="B301" s="13">
        <v>4281</v>
      </c>
      <c r="C301" s="13">
        <v>4281</v>
      </c>
      <c r="D301" s="14" t="s">
        <v>508</v>
      </c>
      <c r="E301" s="14" t="s">
        <v>508</v>
      </c>
      <c r="F301" s="14" t="s">
        <v>508</v>
      </c>
      <c r="G301" s="3" t="s">
        <v>509</v>
      </c>
      <c r="H301" s="10" t="s">
        <v>1426</v>
      </c>
      <c r="I301" s="12">
        <v>35</v>
      </c>
      <c r="J301" s="13" t="s">
        <v>400</v>
      </c>
      <c r="K301" s="23">
        <v>35</v>
      </c>
      <c r="L301" s="99" t="s">
        <v>400</v>
      </c>
      <c r="M301" s="23">
        <v>35</v>
      </c>
      <c r="N301" s="14" t="s">
        <v>400</v>
      </c>
      <c r="O301" s="13">
        <v>4281</v>
      </c>
      <c r="P301" s="13">
        <v>4281</v>
      </c>
      <c r="Q301" s="13">
        <v>4281</v>
      </c>
      <c r="R301" s="13" t="s">
        <v>161</v>
      </c>
      <c r="S301" s="13" t="s">
        <v>161</v>
      </c>
      <c r="T301" s="13" t="s">
        <v>161</v>
      </c>
      <c r="U301" s="24">
        <v>1</v>
      </c>
      <c r="V301" s="24">
        <v>1</v>
      </c>
      <c r="W301" s="24">
        <v>1</v>
      </c>
      <c r="X301" s="24" t="s">
        <v>311</v>
      </c>
      <c r="Y301" s="24" t="s">
        <v>311</v>
      </c>
      <c r="Z301" s="24" t="s">
        <v>311</v>
      </c>
      <c r="AB301" s="96"/>
      <c r="AC301" s="102" t="s">
        <v>227</v>
      </c>
      <c r="AD301" s="13">
        <v>19</v>
      </c>
    </row>
    <row r="302" spans="1:30">
      <c r="A302" s="13">
        <v>4282</v>
      </c>
      <c r="B302" s="13">
        <v>4282</v>
      </c>
      <c r="C302" s="13">
        <v>4282</v>
      </c>
      <c r="D302" s="14" t="s">
        <v>512</v>
      </c>
      <c r="E302" s="14" t="s">
        <v>512</v>
      </c>
      <c r="F302" s="14" t="s">
        <v>512</v>
      </c>
      <c r="G302" s="3" t="s">
        <v>513</v>
      </c>
      <c r="H302" s="10" t="s">
        <v>1427</v>
      </c>
      <c r="I302" s="12">
        <v>90</v>
      </c>
      <c r="J302" s="13" t="s">
        <v>400</v>
      </c>
      <c r="K302" s="23">
        <v>90</v>
      </c>
      <c r="L302" s="99" t="s">
        <v>400</v>
      </c>
      <c r="M302" s="23">
        <v>90</v>
      </c>
      <c r="N302" s="14" t="s">
        <v>400</v>
      </c>
      <c r="O302">
        <v>4282</v>
      </c>
      <c r="P302" s="13">
        <v>4282</v>
      </c>
      <c r="Q302">
        <v>4282</v>
      </c>
      <c r="R302" s="13" t="s">
        <v>161</v>
      </c>
      <c r="S302" s="13" t="s">
        <v>161</v>
      </c>
      <c r="T302" s="13" t="s">
        <v>161</v>
      </c>
      <c r="U302" s="24">
        <v>1</v>
      </c>
      <c r="V302" s="24">
        <v>1</v>
      </c>
      <c r="W302" s="24">
        <v>1</v>
      </c>
      <c r="X302" s="24" t="s">
        <v>311</v>
      </c>
      <c r="Y302" s="24" t="s">
        <v>311</v>
      </c>
      <c r="Z302" s="24" t="s">
        <v>311</v>
      </c>
      <c r="AA302" s="96"/>
      <c r="AB302" s="96"/>
      <c r="AC302" s="102" t="s">
        <v>227</v>
      </c>
      <c r="AD302" s="13">
        <v>19</v>
      </c>
    </row>
    <row r="303" spans="1:30">
      <c r="A303" s="13">
        <v>4283</v>
      </c>
      <c r="B303" s="13">
        <v>4283</v>
      </c>
      <c r="C303" s="13">
        <v>4283</v>
      </c>
      <c r="D303" s="14" t="s">
        <v>516</v>
      </c>
      <c r="E303" s="14" t="s">
        <v>516</v>
      </c>
      <c r="F303" s="14" t="s">
        <v>516</v>
      </c>
      <c r="G303" s="3" t="s">
        <v>517</v>
      </c>
      <c r="H303" s="10" t="s">
        <v>1428</v>
      </c>
      <c r="I303" s="12">
        <v>200</v>
      </c>
      <c r="J303" s="13" t="s">
        <v>400</v>
      </c>
      <c r="K303" s="23">
        <v>200</v>
      </c>
      <c r="L303" s="99" t="s">
        <v>400</v>
      </c>
      <c r="M303" s="23">
        <v>200</v>
      </c>
      <c r="N303" s="14" t="s">
        <v>400</v>
      </c>
      <c r="O303">
        <v>4283</v>
      </c>
      <c r="P303" s="13">
        <v>4283</v>
      </c>
      <c r="Q303">
        <v>4283</v>
      </c>
      <c r="R303" s="13" t="s">
        <v>161</v>
      </c>
      <c r="S303" s="13" t="s">
        <v>161</v>
      </c>
      <c r="T303" s="13" t="s">
        <v>161</v>
      </c>
      <c r="U303" s="24">
        <v>1</v>
      </c>
      <c r="V303" s="24">
        <v>1</v>
      </c>
      <c r="W303" s="24">
        <v>1</v>
      </c>
      <c r="X303" s="24" t="s">
        <v>311</v>
      </c>
      <c r="Y303" s="24" t="s">
        <v>311</v>
      </c>
      <c r="Z303" s="24" t="s">
        <v>311</v>
      </c>
      <c r="AA303" s="96"/>
      <c r="AB303" s="96"/>
      <c r="AC303" s="102" t="s">
        <v>227</v>
      </c>
      <c r="AD303" s="13">
        <v>19</v>
      </c>
    </row>
    <row r="304" spans="1:30">
      <c r="A304" s="13" t="s">
        <v>461</v>
      </c>
      <c r="B304" s="13">
        <v>10042</v>
      </c>
      <c r="C304" s="13" t="s">
        <v>461</v>
      </c>
      <c r="D304" s="14" t="s">
        <v>520</v>
      </c>
      <c r="E304" s="14" t="s">
        <v>520</v>
      </c>
      <c r="F304" s="14" t="s">
        <v>452</v>
      </c>
      <c r="G304" s="3" t="s">
        <v>1429</v>
      </c>
      <c r="H304" s="10" t="s">
        <v>1430</v>
      </c>
      <c r="I304" s="12">
        <v>30</v>
      </c>
      <c r="J304" s="13" t="s">
        <v>523</v>
      </c>
      <c r="K304" s="23">
        <v>30</v>
      </c>
      <c r="L304" s="99" t="s">
        <v>523</v>
      </c>
      <c r="M304" s="23" t="s">
        <v>461</v>
      </c>
      <c r="N304" s="14" t="s">
        <v>523</v>
      </c>
      <c r="O304" s="13" t="s">
        <v>461</v>
      </c>
      <c r="P304" s="13">
        <v>10042</v>
      </c>
      <c r="Q304" s="13" t="s">
        <v>461</v>
      </c>
      <c r="R304" s="13" t="s">
        <v>461</v>
      </c>
      <c r="S304" s="13" t="s">
        <v>311</v>
      </c>
      <c r="T304" s="13" t="s">
        <v>461</v>
      </c>
      <c r="U304" s="24">
        <v>0.5</v>
      </c>
      <c r="V304" s="24">
        <v>0.5</v>
      </c>
      <c r="W304" s="24">
        <v>0.5</v>
      </c>
      <c r="X304" s="24" t="s">
        <v>311</v>
      </c>
      <c r="Y304" s="24" t="s">
        <v>311</v>
      </c>
      <c r="Z304" s="24" t="s">
        <v>311</v>
      </c>
      <c r="AA304" s="96"/>
      <c r="AB304" s="96"/>
      <c r="AC304" s="102" t="s">
        <v>227</v>
      </c>
      <c r="AD304" s="13">
        <v>20</v>
      </c>
    </row>
    <row r="305" spans="1:30">
      <c r="A305" s="13" t="s">
        <v>461</v>
      </c>
      <c r="B305" s="13">
        <v>10043</v>
      </c>
      <c r="C305" s="13" t="s">
        <v>461</v>
      </c>
      <c r="D305" s="14" t="s">
        <v>524</v>
      </c>
      <c r="E305" s="14" t="s">
        <v>524</v>
      </c>
      <c r="F305" s="14" t="s">
        <v>452</v>
      </c>
      <c r="G305" s="3" t="s">
        <v>1431</v>
      </c>
      <c r="H305" s="10" t="s">
        <v>1432</v>
      </c>
      <c r="I305" s="12">
        <v>30</v>
      </c>
      <c r="J305" s="13" t="s">
        <v>461</v>
      </c>
      <c r="K305" s="23">
        <v>30</v>
      </c>
      <c r="L305" s="99" t="s">
        <v>523</v>
      </c>
      <c r="M305" s="23" t="s">
        <v>461</v>
      </c>
      <c r="N305" s="14" t="s">
        <v>523</v>
      </c>
      <c r="O305" s="13" t="s">
        <v>461</v>
      </c>
      <c r="P305" s="13">
        <v>10043</v>
      </c>
      <c r="Q305" s="13" t="s">
        <v>461</v>
      </c>
      <c r="R305" s="13" t="s">
        <v>461</v>
      </c>
      <c r="S305" s="13" t="s">
        <v>311</v>
      </c>
      <c r="T305" s="13" t="s">
        <v>461</v>
      </c>
      <c r="U305" s="24">
        <v>0.5</v>
      </c>
      <c r="V305" s="24">
        <v>0.5</v>
      </c>
      <c r="W305" s="24">
        <v>0.5</v>
      </c>
      <c r="X305" s="24" t="s">
        <v>311</v>
      </c>
      <c r="Y305" s="24" t="s">
        <v>311</v>
      </c>
      <c r="Z305" s="24" t="s">
        <v>311</v>
      </c>
      <c r="AA305" s="96"/>
      <c r="AB305" s="96"/>
      <c r="AC305" s="102" t="s">
        <v>227</v>
      </c>
      <c r="AD305" s="13">
        <v>20</v>
      </c>
    </row>
    <row r="306" spans="1:30">
      <c r="A306" s="13">
        <v>5451</v>
      </c>
      <c r="B306" s="13">
        <v>5451</v>
      </c>
      <c r="C306" s="13">
        <v>5451</v>
      </c>
      <c r="D306" s="14" t="s">
        <v>533</v>
      </c>
      <c r="E306" s="14" t="s">
        <v>533</v>
      </c>
      <c r="F306" s="14" t="s">
        <v>452</v>
      </c>
      <c r="G306" s="3" t="s">
        <v>534</v>
      </c>
      <c r="H306" s="10" t="s">
        <v>535</v>
      </c>
      <c r="I306" s="12">
        <v>3.25</v>
      </c>
      <c r="J306" s="13" t="s">
        <v>523</v>
      </c>
      <c r="K306" s="23">
        <v>3.25</v>
      </c>
      <c r="L306" s="99" t="s">
        <v>523</v>
      </c>
      <c r="M306" s="23" t="s">
        <v>461</v>
      </c>
      <c r="N306" s="99" t="s">
        <v>523</v>
      </c>
      <c r="O306" s="13">
        <v>5451</v>
      </c>
      <c r="P306" s="13">
        <v>5451</v>
      </c>
      <c r="Q306" s="13">
        <v>5451</v>
      </c>
      <c r="R306" s="13" t="s">
        <v>311</v>
      </c>
      <c r="S306" s="13" t="s">
        <v>311</v>
      </c>
      <c r="T306" s="13" t="s">
        <v>311</v>
      </c>
      <c r="U306" s="24">
        <v>0.5</v>
      </c>
      <c r="V306" s="24">
        <v>0.5</v>
      </c>
      <c r="W306" s="24">
        <v>0.5</v>
      </c>
      <c r="X306" s="24" t="s">
        <v>311</v>
      </c>
      <c r="Y306" s="24" t="s">
        <v>311</v>
      </c>
      <c r="Z306" s="24" t="s">
        <v>311</v>
      </c>
      <c r="AA306" s="96"/>
      <c r="AB306" s="96"/>
      <c r="AC306" s="102" t="s">
        <v>227</v>
      </c>
      <c r="AD306" s="13">
        <v>20</v>
      </c>
    </row>
    <row r="307" spans="1:30">
      <c r="A307" s="13">
        <v>5452</v>
      </c>
      <c r="B307" s="13">
        <v>5452</v>
      </c>
      <c r="C307" s="13">
        <v>5452</v>
      </c>
      <c r="D307" s="14" t="s">
        <v>536</v>
      </c>
      <c r="E307" s="14" t="s">
        <v>536</v>
      </c>
      <c r="F307" s="14" t="s">
        <v>452</v>
      </c>
      <c r="G307" s="3" t="s">
        <v>537</v>
      </c>
      <c r="H307" s="10" t="s">
        <v>538</v>
      </c>
      <c r="I307" s="12">
        <v>7</v>
      </c>
      <c r="J307" s="13" t="s">
        <v>523</v>
      </c>
      <c r="K307" s="23">
        <v>7</v>
      </c>
      <c r="L307" s="99" t="s">
        <v>523</v>
      </c>
      <c r="M307" s="23" t="s">
        <v>461</v>
      </c>
      <c r="N307" s="99" t="s">
        <v>523</v>
      </c>
      <c r="O307" s="13">
        <v>5452</v>
      </c>
      <c r="P307" s="13">
        <v>5452</v>
      </c>
      <c r="Q307" s="13">
        <v>5452</v>
      </c>
      <c r="R307" s="13" t="s">
        <v>311</v>
      </c>
      <c r="S307" s="13" t="s">
        <v>311</v>
      </c>
      <c r="T307" s="13" t="s">
        <v>311</v>
      </c>
      <c r="U307" s="24">
        <v>0.5</v>
      </c>
      <c r="V307" s="24">
        <v>0.5</v>
      </c>
      <c r="W307" s="24">
        <v>0.5</v>
      </c>
      <c r="X307" s="24" t="s">
        <v>311</v>
      </c>
      <c r="Y307" s="24" t="s">
        <v>311</v>
      </c>
      <c r="Z307" s="24" t="s">
        <v>311</v>
      </c>
      <c r="AA307" s="96"/>
      <c r="AB307" s="96"/>
      <c r="AC307" s="102" t="s">
        <v>227</v>
      </c>
      <c r="AD307" s="13">
        <v>20</v>
      </c>
    </row>
    <row r="308" spans="1:30">
      <c r="A308" s="13">
        <v>5453</v>
      </c>
      <c r="B308" s="13">
        <v>5453</v>
      </c>
      <c r="C308" s="13">
        <v>5453</v>
      </c>
      <c r="D308" s="14" t="s">
        <v>539</v>
      </c>
      <c r="E308" s="14" t="s">
        <v>539</v>
      </c>
      <c r="F308" s="14" t="s">
        <v>452</v>
      </c>
      <c r="G308" s="3" t="s">
        <v>541</v>
      </c>
      <c r="H308" s="10" t="s">
        <v>542</v>
      </c>
      <c r="I308" s="23">
        <v>2.75</v>
      </c>
      <c r="J308" s="13" t="s">
        <v>523</v>
      </c>
      <c r="K308" s="23">
        <v>2.75</v>
      </c>
      <c r="L308" s="14" t="s">
        <v>523</v>
      </c>
      <c r="M308" s="23" t="s">
        <v>461</v>
      </c>
      <c r="N308" s="14" t="s">
        <v>523</v>
      </c>
      <c r="O308" s="13">
        <v>5453</v>
      </c>
      <c r="P308" s="13">
        <v>5453</v>
      </c>
      <c r="Q308" s="13">
        <v>5453</v>
      </c>
      <c r="R308" s="13" t="s">
        <v>311</v>
      </c>
      <c r="S308" s="13" t="s">
        <v>311</v>
      </c>
      <c r="T308" s="13" t="s">
        <v>311</v>
      </c>
      <c r="U308" s="24">
        <v>0.5</v>
      </c>
      <c r="V308" s="24">
        <v>0.5</v>
      </c>
      <c r="W308" s="24">
        <v>0.5</v>
      </c>
      <c r="X308" s="24" t="s">
        <v>311</v>
      </c>
      <c r="Y308" s="24" t="s">
        <v>311</v>
      </c>
      <c r="Z308" s="24" t="s">
        <v>311</v>
      </c>
      <c r="AA308" s="96"/>
      <c r="AB308" s="96"/>
      <c r="AC308" s="102" t="s">
        <v>227</v>
      </c>
      <c r="AD308" s="13">
        <v>20</v>
      </c>
    </row>
    <row r="309" spans="1:30">
      <c r="A309" s="13">
        <v>5454</v>
      </c>
      <c r="B309" s="13">
        <v>5454</v>
      </c>
      <c r="C309" s="13">
        <v>5454</v>
      </c>
      <c r="D309" s="14" t="s">
        <v>543</v>
      </c>
      <c r="E309" s="14" t="s">
        <v>543</v>
      </c>
      <c r="F309" s="14" t="s">
        <v>452</v>
      </c>
      <c r="G309" s="3" t="s">
        <v>545</v>
      </c>
      <c r="H309" s="10" t="s">
        <v>546</v>
      </c>
      <c r="I309" s="23">
        <v>7</v>
      </c>
      <c r="J309" s="13" t="s">
        <v>523</v>
      </c>
      <c r="K309" s="23">
        <v>7</v>
      </c>
      <c r="L309" s="14" t="s">
        <v>523</v>
      </c>
      <c r="M309" s="23" t="s">
        <v>461</v>
      </c>
      <c r="N309" s="14" t="s">
        <v>523</v>
      </c>
      <c r="O309" s="13">
        <v>5454</v>
      </c>
      <c r="P309" s="13">
        <v>5454</v>
      </c>
      <c r="Q309" s="13">
        <v>5454</v>
      </c>
      <c r="R309" s="13" t="s">
        <v>311</v>
      </c>
      <c r="S309" s="13" t="s">
        <v>311</v>
      </c>
      <c r="T309" s="13" t="s">
        <v>311</v>
      </c>
      <c r="U309" s="24">
        <v>0.5</v>
      </c>
      <c r="V309" s="24">
        <v>0.5</v>
      </c>
      <c r="W309" s="24">
        <v>0.5</v>
      </c>
      <c r="X309" s="24" t="s">
        <v>311</v>
      </c>
      <c r="Y309" s="24" t="s">
        <v>311</v>
      </c>
      <c r="Z309" s="24" t="s">
        <v>311</v>
      </c>
      <c r="AA309" s="96"/>
      <c r="AB309" s="96"/>
      <c r="AC309" s="102" t="s">
        <v>227</v>
      </c>
      <c r="AD309" s="13">
        <v>20</v>
      </c>
    </row>
    <row r="310" spans="1:30">
      <c r="A310" s="13">
        <v>5456</v>
      </c>
      <c r="B310" s="13">
        <v>5456</v>
      </c>
      <c r="C310" s="13" t="s">
        <v>461</v>
      </c>
      <c r="D310" s="14" t="s">
        <v>547</v>
      </c>
      <c r="E310" s="14" t="s">
        <v>547</v>
      </c>
      <c r="F310" s="14" t="s">
        <v>452</v>
      </c>
      <c r="G310" s="3" t="s">
        <v>548</v>
      </c>
      <c r="H310" s="10" t="s">
        <v>549</v>
      </c>
      <c r="I310" s="23">
        <v>3.25</v>
      </c>
      <c r="J310" s="13" t="s">
        <v>523</v>
      </c>
      <c r="K310" s="23">
        <v>3.25</v>
      </c>
      <c r="L310" s="14" t="s">
        <v>523</v>
      </c>
      <c r="M310" s="23" t="s">
        <v>461</v>
      </c>
      <c r="N310" s="14" t="s">
        <v>523</v>
      </c>
      <c r="O310" s="13">
        <v>5456</v>
      </c>
      <c r="P310" s="13">
        <v>5456</v>
      </c>
      <c r="Q310" s="13" t="s">
        <v>461</v>
      </c>
      <c r="R310" s="13" t="s">
        <v>311</v>
      </c>
      <c r="S310" s="13" t="s">
        <v>311</v>
      </c>
      <c r="T310" s="13" t="s">
        <v>311</v>
      </c>
      <c r="U310" s="24">
        <v>0.5</v>
      </c>
      <c r="V310" s="24">
        <v>0.5</v>
      </c>
      <c r="W310" s="24">
        <v>0.5</v>
      </c>
      <c r="X310" s="24" t="s">
        <v>311</v>
      </c>
      <c r="Y310" s="24" t="s">
        <v>311</v>
      </c>
      <c r="Z310" s="24" t="s">
        <v>311</v>
      </c>
      <c r="AA310" s="96"/>
      <c r="AB310" s="96"/>
      <c r="AC310" s="102" t="s">
        <v>227</v>
      </c>
      <c r="AD310" s="13">
        <v>20</v>
      </c>
    </row>
    <row r="311" spans="1:30">
      <c r="A311" s="13">
        <v>5458</v>
      </c>
      <c r="B311" s="13">
        <v>5458</v>
      </c>
      <c r="C311" s="13" t="s">
        <v>461</v>
      </c>
      <c r="D311" s="14" t="s">
        <v>550</v>
      </c>
      <c r="E311" s="14" t="s">
        <v>550</v>
      </c>
      <c r="F311" s="14" t="s">
        <v>452</v>
      </c>
      <c r="G311" s="3" t="s">
        <v>551</v>
      </c>
      <c r="H311" s="10" t="s">
        <v>552</v>
      </c>
      <c r="I311" s="23">
        <v>7</v>
      </c>
      <c r="J311" s="13" t="s">
        <v>523</v>
      </c>
      <c r="K311" s="23">
        <v>7</v>
      </c>
      <c r="L311" s="14" t="s">
        <v>523</v>
      </c>
      <c r="M311" s="23" t="s">
        <v>461</v>
      </c>
      <c r="N311" s="14" t="s">
        <v>523</v>
      </c>
      <c r="O311" s="13">
        <v>5458</v>
      </c>
      <c r="P311" s="13">
        <v>5458</v>
      </c>
      <c r="Q311" s="13" t="s">
        <v>461</v>
      </c>
      <c r="R311" s="13" t="s">
        <v>311</v>
      </c>
      <c r="S311" s="13" t="s">
        <v>311</v>
      </c>
      <c r="T311" s="13" t="s">
        <v>311</v>
      </c>
      <c r="U311" s="24">
        <v>0.5</v>
      </c>
      <c r="V311" s="24">
        <v>0.5</v>
      </c>
      <c r="W311" s="24">
        <v>0.5</v>
      </c>
      <c r="X311" s="24" t="s">
        <v>311</v>
      </c>
      <c r="Y311" s="24" t="s">
        <v>311</v>
      </c>
      <c r="Z311" s="24" t="s">
        <v>311</v>
      </c>
      <c r="AA311" s="96"/>
      <c r="AB311" s="96"/>
      <c r="AC311" s="102" t="s">
        <v>227</v>
      </c>
      <c r="AD311" s="13">
        <v>20</v>
      </c>
    </row>
    <row r="312" spans="1:30">
      <c r="A312" s="13" t="s">
        <v>461</v>
      </c>
      <c r="B312" s="13">
        <v>5024</v>
      </c>
      <c r="C312" s="13" t="s">
        <v>461</v>
      </c>
      <c r="D312" s="14" t="s">
        <v>452</v>
      </c>
      <c r="E312" s="14" t="s">
        <v>1433</v>
      </c>
      <c r="F312" s="14" t="s">
        <v>452</v>
      </c>
      <c r="G312" s="3" t="s">
        <v>1434</v>
      </c>
      <c r="H312" s="10" t="s">
        <v>1435</v>
      </c>
      <c r="I312" s="12" t="s">
        <v>461</v>
      </c>
      <c r="J312" s="12" t="s">
        <v>461</v>
      </c>
      <c r="K312" s="23">
        <v>210</v>
      </c>
      <c r="L312" s="14" t="s">
        <v>400</v>
      </c>
      <c r="M312" s="23" t="s">
        <v>461</v>
      </c>
      <c r="N312" s="14" t="s">
        <v>461</v>
      </c>
      <c r="O312" s="13" t="s">
        <v>461</v>
      </c>
      <c r="P312" s="13">
        <v>5024</v>
      </c>
      <c r="Q312" s="13" t="s">
        <v>461</v>
      </c>
      <c r="R312" s="13" t="s">
        <v>461</v>
      </c>
      <c r="S312" s="13" t="s">
        <v>311</v>
      </c>
      <c r="T312" s="13" t="s">
        <v>311</v>
      </c>
      <c r="U312" s="24" t="s">
        <v>461</v>
      </c>
      <c r="V312" s="24">
        <v>1</v>
      </c>
      <c r="W312" s="24" t="s">
        <v>461</v>
      </c>
      <c r="X312" s="24" t="s">
        <v>311</v>
      </c>
      <c r="Y312" s="13" t="s">
        <v>311</v>
      </c>
      <c r="Z312" s="13" t="s">
        <v>311</v>
      </c>
      <c r="AA312" s="96"/>
      <c r="AB312" s="96"/>
      <c r="AC312" s="102" t="s">
        <v>227</v>
      </c>
      <c r="AD312" s="13">
        <v>21</v>
      </c>
    </row>
    <row r="313" spans="1:30">
      <c r="A313" s="13" t="s">
        <v>461</v>
      </c>
      <c r="B313" s="13">
        <v>5025</v>
      </c>
      <c r="C313" s="13" t="s">
        <v>461</v>
      </c>
      <c r="D313" t="s">
        <v>452</v>
      </c>
      <c r="E313" t="s">
        <v>1436</v>
      </c>
      <c r="F313" t="s">
        <v>452</v>
      </c>
      <c r="G313" s="22" t="s">
        <v>1437</v>
      </c>
      <c r="H313" s="10" t="s">
        <v>1438</v>
      </c>
      <c r="I313" s="12" t="s">
        <v>461</v>
      </c>
      <c r="J313" s="12" t="s">
        <v>461</v>
      </c>
      <c r="K313" s="23">
        <v>130</v>
      </c>
      <c r="L313" s="14" t="s">
        <v>400</v>
      </c>
      <c r="M313" s="23" t="s">
        <v>461</v>
      </c>
      <c r="N313" s="14" t="s">
        <v>461</v>
      </c>
      <c r="O313" s="13" t="s">
        <v>461</v>
      </c>
      <c r="P313" s="13">
        <v>5025</v>
      </c>
      <c r="Q313" s="13" t="s">
        <v>461</v>
      </c>
      <c r="R313" s="13" t="s">
        <v>461</v>
      </c>
      <c r="S313" s="13" t="s">
        <v>311</v>
      </c>
      <c r="T313" s="13" t="s">
        <v>311</v>
      </c>
      <c r="U313" s="24" t="s">
        <v>461</v>
      </c>
      <c r="V313" s="24">
        <v>1</v>
      </c>
      <c r="W313" s="24" t="s">
        <v>461</v>
      </c>
      <c r="X313" s="24" t="s">
        <v>311</v>
      </c>
      <c r="Y313" s="13" t="s">
        <v>311</v>
      </c>
      <c r="Z313" s="24" t="s">
        <v>311</v>
      </c>
      <c r="AC313" s="102" t="s">
        <v>227</v>
      </c>
      <c r="AD313" s="13">
        <v>21</v>
      </c>
    </row>
    <row r="314" spans="1:30">
      <c r="A314" s="13" t="s">
        <v>461</v>
      </c>
      <c r="B314" s="13">
        <v>5026</v>
      </c>
      <c r="C314" s="13" t="s">
        <v>461</v>
      </c>
      <c r="D314" t="s">
        <v>452</v>
      </c>
      <c r="E314" t="s">
        <v>1439</v>
      </c>
      <c r="F314" t="s">
        <v>452</v>
      </c>
      <c r="G314" s="3" t="s">
        <v>1440</v>
      </c>
      <c r="H314" s="10" t="s">
        <v>1441</v>
      </c>
      <c r="I314" s="12" t="s">
        <v>461</v>
      </c>
      <c r="J314" s="12" t="s">
        <v>461</v>
      </c>
      <c r="K314" s="23">
        <v>140</v>
      </c>
      <c r="L314" s="14" t="s">
        <v>400</v>
      </c>
      <c r="M314" s="23" t="s">
        <v>461</v>
      </c>
      <c r="N314" s="14" t="s">
        <v>461</v>
      </c>
      <c r="O314" s="13" t="s">
        <v>461</v>
      </c>
      <c r="P314" s="13">
        <v>5026</v>
      </c>
      <c r="Q314" s="13" t="s">
        <v>461</v>
      </c>
      <c r="R314" s="13" t="s">
        <v>461</v>
      </c>
      <c r="S314" s="13" t="s">
        <v>311</v>
      </c>
      <c r="T314" s="13" t="s">
        <v>311</v>
      </c>
      <c r="U314" s="24" t="s">
        <v>461</v>
      </c>
      <c r="V314" s="24">
        <v>1</v>
      </c>
      <c r="W314" s="24" t="s">
        <v>461</v>
      </c>
      <c r="X314" s="24" t="s">
        <v>311</v>
      </c>
      <c r="Y314" s="13" t="s">
        <v>311</v>
      </c>
      <c r="Z314" s="24" t="s">
        <v>311</v>
      </c>
      <c r="AC314" s="102" t="s">
        <v>227</v>
      </c>
      <c r="AD314" s="13">
        <v>21</v>
      </c>
    </row>
    <row r="315" spans="1:30">
      <c r="A315" s="13" t="s">
        <v>461</v>
      </c>
      <c r="B315" s="13">
        <v>5027</v>
      </c>
      <c r="C315" s="13" t="s">
        <v>461</v>
      </c>
      <c r="D315" t="s">
        <v>452</v>
      </c>
      <c r="E315" t="s">
        <v>1442</v>
      </c>
      <c r="F315" s="13" t="s">
        <v>452</v>
      </c>
      <c r="G315" s="3" t="s">
        <v>1443</v>
      </c>
      <c r="H315" s="10" t="s">
        <v>1444</v>
      </c>
      <c r="I315" s="12" t="s">
        <v>461</v>
      </c>
      <c r="J315" s="12" t="s">
        <v>461</v>
      </c>
      <c r="K315" s="23">
        <v>100</v>
      </c>
      <c r="L315" s="14" t="s">
        <v>400</v>
      </c>
      <c r="M315" s="23" t="s">
        <v>461</v>
      </c>
      <c r="N315" s="14" t="s">
        <v>461</v>
      </c>
      <c r="O315" s="13" t="s">
        <v>461</v>
      </c>
      <c r="P315" s="13">
        <v>5027</v>
      </c>
      <c r="Q315" s="13" t="s">
        <v>461</v>
      </c>
      <c r="R315" s="13" t="s">
        <v>461</v>
      </c>
      <c r="S315" s="13" t="s">
        <v>311</v>
      </c>
      <c r="T315" s="13" t="s">
        <v>311</v>
      </c>
      <c r="U315" s="24" t="s">
        <v>461</v>
      </c>
      <c r="V315" s="24">
        <v>1</v>
      </c>
      <c r="W315" s="24" t="s">
        <v>461</v>
      </c>
      <c r="X315" s="24" t="s">
        <v>311</v>
      </c>
      <c r="Y315" s="13" t="s">
        <v>311</v>
      </c>
      <c r="Z315" s="24" t="s">
        <v>311</v>
      </c>
      <c r="AC315" s="102" t="s">
        <v>227</v>
      </c>
      <c r="AD315" s="13">
        <v>21</v>
      </c>
    </row>
    <row r="316" spans="1:30">
      <c r="A316" s="13" t="s">
        <v>461</v>
      </c>
      <c r="B316" s="13">
        <v>5028</v>
      </c>
      <c r="C316" s="13" t="s">
        <v>461</v>
      </c>
      <c r="D316" t="s">
        <v>452</v>
      </c>
      <c r="E316" t="s">
        <v>1445</v>
      </c>
      <c r="F316" t="s">
        <v>452</v>
      </c>
      <c r="G316" s="3" t="s">
        <v>1446</v>
      </c>
      <c r="H316" s="10" t="s">
        <v>1447</v>
      </c>
      <c r="I316" s="12" t="s">
        <v>461</v>
      </c>
      <c r="J316" s="12" t="s">
        <v>461</v>
      </c>
      <c r="K316" s="23">
        <v>90</v>
      </c>
      <c r="L316" s="14" t="s">
        <v>400</v>
      </c>
      <c r="M316" s="23" t="s">
        <v>461</v>
      </c>
      <c r="N316" s="14" t="s">
        <v>461</v>
      </c>
      <c r="O316" s="13" t="s">
        <v>461</v>
      </c>
      <c r="P316" s="13">
        <v>5028</v>
      </c>
      <c r="Q316" s="13" t="s">
        <v>461</v>
      </c>
      <c r="R316" s="13" t="s">
        <v>461</v>
      </c>
      <c r="S316" s="13" t="s">
        <v>311</v>
      </c>
      <c r="T316" s="13" t="s">
        <v>311</v>
      </c>
      <c r="U316" s="24" t="s">
        <v>461</v>
      </c>
      <c r="V316" s="24">
        <v>1</v>
      </c>
      <c r="W316" s="24" t="s">
        <v>461</v>
      </c>
      <c r="X316" s="24" t="s">
        <v>311</v>
      </c>
      <c r="Y316" s="13" t="s">
        <v>311</v>
      </c>
      <c r="Z316" s="24" t="s">
        <v>311</v>
      </c>
      <c r="AC316" s="102" t="s">
        <v>227</v>
      </c>
      <c r="AD316" s="13">
        <v>21</v>
      </c>
    </row>
    <row r="317" spans="1:30">
      <c r="A317" s="13" t="s">
        <v>461</v>
      </c>
      <c r="B317" s="13">
        <v>5032</v>
      </c>
      <c r="C317" s="13">
        <v>5032</v>
      </c>
      <c r="D317" t="s">
        <v>452</v>
      </c>
      <c r="E317" t="s">
        <v>1448</v>
      </c>
      <c r="F317" s="13" t="s">
        <v>1449</v>
      </c>
      <c r="G317" s="3" t="s">
        <v>1450</v>
      </c>
      <c r="H317" s="10" t="s">
        <v>1451</v>
      </c>
      <c r="I317" s="12" t="s">
        <v>461</v>
      </c>
      <c r="J317" s="12" t="s">
        <v>461</v>
      </c>
      <c r="K317" s="23">
        <v>0.15</v>
      </c>
      <c r="L317" s="14" t="s">
        <v>1452</v>
      </c>
      <c r="M317" s="23">
        <v>0.15</v>
      </c>
      <c r="N317" s="14" t="s">
        <v>1452</v>
      </c>
      <c r="O317" s="13" t="s">
        <v>461</v>
      </c>
      <c r="P317" s="13">
        <v>5032</v>
      </c>
      <c r="Q317" s="13">
        <v>5032</v>
      </c>
      <c r="R317" s="13" t="s">
        <v>461</v>
      </c>
      <c r="S317" s="13" t="s">
        <v>311</v>
      </c>
      <c r="T317" s="13" t="s">
        <v>311</v>
      </c>
      <c r="U317" s="24" t="s">
        <v>461</v>
      </c>
      <c r="V317" s="24">
        <v>0.5</v>
      </c>
      <c r="W317" s="24" t="s">
        <v>461</v>
      </c>
      <c r="X317" s="24" t="s">
        <v>311</v>
      </c>
      <c r="Y317" s="13" t="s">
        <v>161</v>
      </c>
      <c r="Z317" s="24" t="s">
        <v>161</v>
      </c>
      <c r="AC317" s="102" t="s">
        <v>227</v>
      </c>
      <c r="AD317" s="13">
        <v>21</v>
      </c>
    </row>
    <row r="318" spans="1:30">
      <c r="A318" s="13" t="s">
        <v>461</v>
      </c>
      <c r="B318" s="13">
        <v>5033</v>
      </c>
      <c r="C318" s="13">
        <v>5033</v>
      </c>
      <c r="D318" t="s">
        <v>452</v>
      </c>
      <c r="E318" t="s">
        <v>1453</v>
      </c>
      <c r="F318" s="13" t="s">
        <v>1454</v>
      </c>
      <c r="G318" s="3" t="s">
        <v>1455</v>
      </c>
      <c r="H318" s="10" t="s">
        <v>1456</v>
      </c>
      <c r="I318" s="12" t="s">
        <v>461</v>
      </c>
      <c r="J318" s="12" t="s">
        <v>461</v>
      </c>
      <c r="K318" s="23">
        <v>0.15</v>
      </c>
      <c r="L318" s="14" t="s">
        <v>1452</v>
      </c>
      <c r="M318" s="23">
        <v>0.15</v>
      </c>
      <c r="N318" s="14" t="s">
        <v>1452</v>
      </c>
      <c r="O318" s="13" t="s">
        <v>461</v>
      </c>
      <c r="P318" s="13">
        <v>5033</v>
      </c>
      <c r="Q318" s="13">
        <v>5033</v>
      </c>
      <c r="R318" s="13" t="s">
        <v>461</v>
      </c>
      <c r="S318" s="13" t="s">
        <v>311</v>
      </c>
      <c r="T318" s="13" t="s">
        <v>311</v>
      </c>
      <c r="U318" s="24" t="s">
        <v>461</v>
      </c>
      <c r="V318" s="24">
        <v>0.5</v>
      </c>
      <c r="W318" s="24" t="s">
        <v>461</v>
      </c>
      <c r="X318" s="24" t="s">
        <v>311</v>
      </c>
      <c r="Y318" s="13" t="s">
        <v>161</v>
      </c>
      <c r="Z318" s="24" t="s">
        <v>161</v>
      </c>
      <c r="AC318" s="102" t="s">
        <v>227</v>
      </c>
      <c r="AD318" s="13">
        <v>21</v>
      </c>
    </row>
    <row r="319" spans="1:30">
      <c r="A319" s="13">
        <v>10287</v>
      </c>
      <c r="B319" s="13">
        <v>10287</v>
      </c>
      <c r="C319" s="13">
        <v>10287</v>
      </c>
      <c r="D319" t="s">
        <v>589</v>
      </c>
      <c r="E319" t="s">
        <v>589</v>
      </c>
      <c r="F319" s="13" t="s">
        <v>452</v>
      </c>
      <c r="G319" s="3" t="s">
        <v>590</v>
      </c>
      <c r="H319" s="10" t="s">
        <v>591</v>
      </c>
      <c r="I319" s="12">
        <v>0.2</v>
      </c>
      <c r="J319" s="12" t="s">
        <v>449</v>
      </c>
      <c r="K319" s="23">
        <v>0.2</v>
      </c>
      <c r="L319" s="14" t="s">
        <v>449</v>
      </c>
      <c r="M319" s="23" t="s">
        <v>461</v>
      </c>
      <c r="N319" s="14" t="s">
        <v>449</v>
      </c>
      <c r="O319" s="13">
        <v>10287</v>
      </c>
      <c r="P319" s="13">
        <v>10287</v>
      </c>
      <c r="Q319" s="13">
        <v>10287</v>
      </c>
      <c r="R319" s="13" t="s">
        <v>311</v>
      </c>
      <c r="S319" s="13" t="s">
        <v>311</v>
      </c>
      <c r="T319" s="13" t="s">
        <v>311</v>
      </c>
      <c r="U319" s="24">
        <v>1</v>
      </c>
      <c r="V319" s="24">
        <v>1</v>
      </c>
      <c r="W319" s="24">
        <v>1</v>
      </c>
      <c r="X319" s="24" t="s">
        <v>311</v>
      </c>
      <c r="Y319" s="13" t="s">
        <v>311</v>
      </c>
      <c r="Z319" s="24" t="s">
        <v>592</v>
      </c>
      <c r="AA319" s="11" t="s">
        <v>227</v>
      </c>
      <c r="AB319" s="11" t="s">
        <v>138</v>
      </c>
      <c r="AC319" s="102" t="s">
        <v>227</v>
      </c>
      <c r="AD319" s="13">
        <v>22</v>
      </c>
    </row>
    <row r="320" spans="1:30">
      <c r="A320" s="13">
        <v>10433</v>
      </c>
      <c r="B320" s="13">
        <v>10433</v>
      </c>
      <c r="C320" s="13">
        <v>10433</v>
      </c>
      <c r="D320" t="s">
        <v>593</v>
      </c>
      <c r="E320" t="s">
        <v>593</v>
      </c>
      <c r="F320" s="13" t="s">
        <v>452</v>
      </c>
      <c r="G320" s="3" t="s">
        <v>594</v>
      </c>
      <c r="H320" s="10" t="s">
        <v>595</v>
      </c>
      <c r="I320" s="12">
        <v>0.05</v>
      </c>
      <c r="J320" s="12" t="s">
        <v>449</v>
      </c>
      <c r="K320" s="23">
        <v>0.05</v>
      </c>
      <c r="L320" s="14" t="s">
        <v>449</v>
      </c>
      <c r="M320" s="23" t="s">
        <v>461</v>
      </c>
      <c r="N320" s="14" t="s">
        <v>449</v>
      </c>
      <c r="O320" s="13">
        <v>10433</v>
      </c>
      <c r="P320" s="13">
        <v>10433</v>
      </c>
      <c r="Q320" s="13">
        <v>10433</v>
      </c>
      <c r="R320" s="13" t="s">
        <v>311</v>
      </c>
      <c r="S320" s="13" t="s">
        <v>311</v>
      </c>
      <c r="T320" s="13" t="s">
        <v>311</v>
      </c>
      <c r="U320" s="24">
        <v>1</v>
      </c>
      <c r="V320" s="24">
        <v>1</v>
      </c>
      <c r="W320" s="24">
        <v>1</v>
      </c>
      <c r="X320" s="24" t="s">
        <v>311</v>
      </c>
      <c r="Y320" s="13" t="s">
        <v>311</v>
      </c>
      <c r="Z320" s="24" t="s">
        <v>592</v>
      </c>
      <c r="AA320" s="11" t="s">
        <v>227</v>
      </c>
      <c r="AB320" s="11" t="s">
        <v>138</v>
      </c>
      <c r="AC320" s="102" t="s">
        <v>227</v>
      </c>
      <c r="AD320" s="13">
        <v>22</v>
      </c>
    </row>
    <row r="321" spans="1:30">
      <c r="A321" s="13">
        <v>10288</v>
      </c>
      <c r="B321" s="13">
        <v>10288</v>
      </c>
      <c r="C321" s="13">
        <v>10288</v>
      </c>
      <c r="D321" t="s">
        <v>596</v>
      </c>
      <c r="E321" t="s">
        <v>596</v>
      </c>
      <c r="F321" s="13" t="s">
        <v>452</v>
      </c>
      <c r="G321" s="3" t="s">
        <v>597</v>
      </c>
      <c r="H321" s="10" t="s">
        <v>598</v>
      </c>
      <c r="I321" s="12">
        <v>0.2</v>
      </c>
      <c r="J321" s="12" t="s">
        <v>449</v>
      </c>
      <c r="K321" s="23">
        <v>0.2</v>
      </c>
      <c r="L321" s="14" t="s">
        <v>449</v>
      </c>
      <c r="M321" s="23" t="s">
        <v>461</v>
      </c>
      <c r="N321" s="14" t="s">
        <v>449</v>
      </c>
      <c r="O321" s="13">
        <v>10288</v>
      </c>
      <c r="P321" s="13">
        <v>10288</v>
      </c>
      <c r="Q321" s="13">
        <v>10288</v>
      </c>
      <c r="R321" s="13" t="s">
        <v>311</v>
      </c>
      <c r="S321" s="13" t="s">
        <v>311</v>
      </c>
      <c r="T321" s="13" t="s">
        <v>311</v>
      </c>
      <c r="U321" s="24">
        <v>1</v>
      </c>
      <c r="V321" s="24">
        <v>1</v>
      </c>
      <c r="W321" s="24">
        <v>1</v>
      </c>
      <c r="X321" s="24" t="s">
        <v>311</v>
      </c>
      <c r="Y321" s="13" t="s">
        <v>311</v>
      </c>
      <c r="Z321" s="24" t="s">
        <v>592</v>
      </c>
      <c r="AA321" s="11" t="s">
        <v>227</v>
      </c>
      <c r="AB321" s="11" t="s">
        <v>138</v>
      </c>
      <c r="AC321" s="102" t="s">
        <v>227</v>
      </c>
      <c r="AD321" s="13">
        <v>22</v>
      </c>
    </row>
    <row r="322" spans="1:30">
      <c r="A322" s="13">
        <v>10437</v>
      </c>
      <c r="B322" s="13">
        <v>10437</v>
      </c>
      <c r="C322" s="13">
        <v>10437</v>
      </c>
      <c r="D322" t="s">
        <v>599</v>
      </c>
      <c r="E322" t="s">
        <v>599</v>
      </c>
      <c r="F322" s="13" t="s">
        <v>452</v>
      </c>
      <c r="G322" s="3" t="s">
        <v>600</v>
      </c>
      <c r="H322" s="10" t="s">
        <v>601</v>
      </c>
      <c r="I322" s="12">
        <v>0.05</v>
      </c>
      <c r="J322" s="12" t="s">
        <v>449</v>
      </c>
      <c r="K322" s="23">
        <v>0.05</v>
      </c>
      <c r="L322" s="14" t="s">
        <v>449</v>
      </c>
      <c r="M322" s="23" t="s">
        <v>461</v>
      </c>
      <c r="N322" s="14" t="s">
        <v>449</v>
      </c>
      <c r="O322" s="13">
        <v>10437</v>
      </c>
      <c r="P322" s="13">
        <v>10437</v>
      </c>
      <c r="Q322" s="13">
        <v>10437</v>
      </c>
      <c r="R322" s="13" t="s">
        <v>311</v>
      </c>
      <c r="S322" s="13" t="s">
        <v>311</v>
      </c>
      <c r="T322" s="13" t="s">
        <v>311</v>
      </c>
      <c r="U322" s="24">
        <v>1</v>
      </c>
      <c r="V322" s="24">
        <v>1</v>
      </c>
      <c r="W322" s="24">
        <v>1</v>
      </c>
      <c r="X322" s="24" t="s">
        <v>311</v>
      </c>
      <c r="Y322" s="13" t="s">
        <v>311</v>
      </c>
      <c r="Z322" s="24" t="s">
        <v>592</v>
      </c>
      <c r="AA322" s="11" t="s">
        <v>227</v>
      </c>
      <c r="AB322" s="11" t="s">
        <v>138</v>
      </c>
      <c r="AC322" s="102" t="s">
        <v>227</v>
      </c>
      <c r="AD322" s="13">
        <v>22</v>
      </c>
    </row>
    <row r="323" spans="1:30">
      <c r="A323" s="13"/>
      <c r="B323" s="13"/>
      <c r="C323" s="13"/>
      <c r="F323" s="13"/>
      <c r="G323" s="3" t="s">
        <v>1457</v>
      </c>
      <c r="H323" s="10" t="s">
        <v>1457</v>
      </c>
      <c r="J323" s="12"/>
      <c r="K323" s="23"/>
      <c r="M323" s="23"/>
      <c r="U323" s="24"/>
      <c r="V323" s="24"/>
      <c r="W323" s="24"/>
      <c r="X323" s="24" t="s">
        <v>311</v>
      </c>
      <c r="Z323" s="24"/>
      <c r="AC323" s="102"/>
      <c r="AD323" s="13"/>
    </row>
    <row r="324" spans="1:30">
      <c r="A324" s="13" t="s">
        <v>461</v>
      </c>
      <c r="B324" s="13">
        <v>3998</v>
      </c>
      <c r="C324" s="13" t="s">
        <v>461</v>
      </c>
      <c r="D324" t="s">
        <v>452</v>
      </c>
      <c r="E324" t="s">
        <v>1458</v>
      </c>
      <c r="F324" s="13" t="s">
        <v>452</v>
      </c>
      <c r="G324" s="3" t="s">
        <v>1459</v>
      </c>
      <c r="H324" s="10" t="s">
        <v>1460</v>
      </c>
      <c r="I324" s="12" t="s">
        <v>461</v>
      </c>
      <c r="J324" s="12" t="s">
        <v>461</v>
      </c>
      <c r="K324" s="23">
        <v>100</v>
      </c>
      <c r="L324" s="14" t="s">
        <v>1461</v>
      </c>
      <c r="M324" s="23">
        <v>100</v>
      </c>
      <c r="N324" s="14" t="s">
        <v>1461</v>
      </c>
      <c r="O324" s="13" t="s">
        <v>461</v>
      </c>
      <c r="P324" s="13">
        <v>3998</v>
      </c>
      <c r="Q324" s="13" t="s">
        <v>461</v>
      </c>
      <c r="R324" s="13" t="s">
        <v>461</v>
      </c>
      <c r="S324" s="13" t="s">
        <v>1299</v>
      </c>
      <c r="T324" s="13" t="s">
        <v>461</v>
      </c>
      <c r="U324" s="24">
        <v>1</v>
      </c>
      <c r="V324" s="24">
        <v>1</v>
      </c>
      <c r="W324" s="24">
        <v>1</v>
      </c>
      <c r="X324" s="24" t="s">
        <v>311</v>
      </c>
      <c r="Y324" s="13" t="s">
        <v>311</v>
      </c>
      <c r="Z324" s="24" t="s">
        <v>311</v>
      </c>
      <c r="AC324" s="102" t="s">
        <v>227</v>
      </c>
      <c r="AD324" s="13">
        <v>23</v>
      </c>
    </row>
    <row r="325" spans="1:30">
      <c r="A325" s="13" t="s">
        <v>461</v>
      </c>
      <c r="B325" s="13">
        <v>3998</v>
      </c>
      <c r="C325" s="13" t="s">
        <v>461</v>
      </c>
      <c r="D325" t="s">
        <v>452</v>
      </c>
      <c r="E325" t="s">
        <v>1462</v>
      </c>
      <c r="F325" s="13" t="s">
        <v>1295</v>
      </c>
      <c r="G325" s="3" t="s">
        <v>1459</v>
      </c>
      <c r="H325" s="10" t="s">
        <v>1463</v>
      </c>
      <c r="I325" s="12" t="s">
        <v>461</v>
      </c>
      <c r="J325" s="12" t="s">
        <v>461</v>
      </c>
      <c r="K325" s="23">
        <v>100</v>
      </c>
      <c r="L325" s="14" t="s">
        <v>1461</v>
      </c>
      <c r="M325" s="23">
        <v>100</v>
      </c>
      <c r="N325" s="14" t="s">
        <v>1461</v>
      </c>
      <c r="O325" s="13" t="s">
        <v>461</v>
      </c>
      <c r="P325" s="13">
        <v>3998</v>
      </c>
      <c r="Q325" s="13" t="s">
        <v>461</v>
      </c>
      <c r="R325" s="13" t="s">
        <v>461</v>
      </c>
      <c r="S325" s="13" t="s">
        <v>161</v>
      </c>
      <c r="T325" s="13" t="s">
        <v>461</v>
      </c>
      <c r="U325" s="24">
        <v>1</v>
      </c>
      <c r="V325" s="24">
        <v>1</v>
      </c>
      <c r="W325" s="24">
        <v>1</v>
      </c>
      <c r="X325" s="24" t="s">
        <v>311</v>
      </c>
      <c r="Y325" s="13" t="s">
        <v>311</v>
      </c>
      <c r="Z325" s="24" t="s">
        <v>311</v>
      </c>
      <c r="AC325" s="102" t="s">
        <v>227</v>
      </c>
      <c r="AD325" s="13">
        <v>23</v>
      </c>
    </row>
    <row r="326" spans="1:30">
      <c r="A326" s="13" t="s">
        <v>461</v>
      </c>
      <c r="B326" s="13">
        <v>5089</v>
      </c>
      <c r="C326" s="13" t="s">
        <v>461</v>
      </c>
      <c r="D326" t="s">
        <v>452</v>
      </c>
      <c r="E326" t="s">
        <v>1464</v>
      </c>
      <c r="F326" s="13" t="s">
        <v>452</v>
      </c>
      <c r="G326" s="3" t="s">
        <v>1465</v>
      </c>
      <c r="H326" s="10" t="s">
        <v>1466</v>
      </c>
      <c r="I326" s="12" t="s">
        <v>461</v>
      </c>
      <c r="J326" s="12" t="s">
        <v>461</v>
      </c>
      <c r="K326" s="23">
        <v>425</v>
      </c>
      <c r="L326" s="14" t="s">
        <v>1467</v>
      </c>
      <c r="M326" s="23">
        <v>425</v>
      </c>
      <c r="N326" s="14" t="s">
        <v>1467</v>
      </c>
      <c r="O326" s="13" t="s">
        <v>461</v>
      </c>
      <c r="P326" s="13">
        <v>5089</v>
      </c>
      <c r="Q326" s="13" t="s">
        <v>461</v>
      </c>
      <c r="R326" s="13" t="s">
        <v>461</v>
      </c>
      <c r="S326" s="13" t="s">
        <v>1299</v>
      </c>
      <c r="T326" s="13" t="s">
        <v>461</v>
      </c>
      <c r="U326" s="24">
        <v>1</v>
      </c>
      <c r="V326" s="24">
        <v>1</v>
      </c>
      <c r="W326" s="24">
        <v>1</v>
      </c>
      <c r="X326" s="24" t="s">
        <v>311</v>
      </c>
      <c r="Y326" s="13" t="s">
        <v>311</v>
      </c>
      <c r="Z326" s="24" t="s">
        <v>311</v>
      </c>
      <c r="AC326" s="102" t="s">
        <v>227</v>
      </c>
      <c r="AD326" s="13">
        <v>23</v>
      </c>
    </row>
    <row r="327" spans="1:30">
      <c r="A327" s="13" t="s">
        <v>461</v>
      </c>
      <c r="B327" s="13">
        <v>5089</v>
      </c>
      <c r="C327" s="13" t="s">
        <v>461</v>
      </c>
      <c r="D327" t="s">
        <v>452</v>
      </c>
      <c r="E327" t="s">
        <v>1468</v>
      </c>
      <c r="F327" s="13" t="s">
        <v>1295</v>
      </c>
      <c r="G327" s="22" t="s">
        <v>1465</v>
      </c>
      <c r="H327" s="10" t="s">
        <v>1469</v>
      </c>
      <c r="I327" s="12" t="s">
        <v>461</v>
      </c>
      <c r="J327" s="12" t="s">
        <v>461</v>
      </c>
      <c r="K327" s="23">
        <v>425</v>
      </c>
      <c r="L327" s="14" t="s">
        <v>1467</v>
      </c>
      <c r="M327" s="23">
        <v>425</v>
      </c>
      <c r="N327" s="14" t="s">
        <v>1467</v>
      </c>
      <c r="O327" s="13" t="s">
        <v>461</v>
      </c>
      <c r="P327" s="13">
        <v>5089</v>
      </c>
      <c r="Q327" s="13" t="s">
        <v>461</v>
      </c>
      <c r="R327" s="13" t="s">
        <v>461</v>
      </c>
      <c r="S327" s="13" t="s">
        <v>161</v>
      </c>
      <c r="T327" s="13" t="s">
        <v>461</v>
      </c>
      <c r="U327" s="24">
        <v>1</v>
      </c>
      <c r="V327" s="24">
        <v>1</v>
      </c>
      <c r="W327" s="24">
        <v>1</v>
      </c>
      <c r="X327" s="24" t="s">
        <v>311</v>
      </c>
      <c r="Y327" s="13" t="s">
        <v>311</v>
      </c>
      <c r="Z327" s="24" t="s">
        <v>311</v>
      </c>
      <c r="AC327" s="102" t="s">
        <v>227</v>
      </c>
      <c r="AD327" s="13">
        <v>23</v>
      </c>
    </row>
    <row r="328" spans="1:30">
      <c r="A328" s="13" t="s">
        <v>461</v>
      </c>
      <c r="B328" s="13">
        <v>5095</v>
      </c>
      <c r="C328" s="13" t="s">
        <v>461</v>
      </c>
      <c r="D328" t="s">
        <v>452</v>
      </c>
      <c r="E328" t="s">
        <v>1470</v>
      </c>
      <c r="F328" s="13" t="s">
        <v>452</v>
      </c>
      <c r="G328" s="3" t="s">
        <v>1471</v>
      </c>
      <c r="H328" s="10" t="s">
        <v>1472</v>
      </c>
      <c r="I328" s="12" t="s">
        <v>461</v>
      </c>
      <c r="J328" s="12" t="s">
        <v>461</v>
      </c>
      <c r="K328" s="23">
        <v>325</v>
      </c>
      <c r="L328" s="14" t="s">
        <v>1467</v>
      </c>
      <c r="M328" s="23">
        <v>325</v>
      </c>
      <c r="N328" s="14" t="s">
        <v>1467</v>
      </c>
      <c r="O328" s="13" t="s">
        <v>461</v>
      </c>
      <c r="P328" s="13">
        <v>5095</v>
      </c>
      <c r="Q328" s="13" t="s">
        <v>461</v>
      </c>
      <c r="R328" s="13" t="s">
        <v>461</v>
      </c>
      <c r="S328" s="13" t="s">
        <v>1299</v>
      </c>
      <c r="T328" s="13" t="s">
        <v>461</v>
      </c>
      <c r="U328" s="24">
        <v>1</v>
      </c>
      <c r="V328" s="24">
        <v>1</v>
      </c>
      <c r="W328" s="24">
        <v>1</v>
      </c>
      <c r="X328" s="24" t="s">
        <v>311</v>
      </c>
      <c r="Y328" s="13" t="s">
        <v>311</v>
      </c>
      <c r="Z328" s="24" t="s">
        <v>311</v>
      </c>
      <c r="AC328" s="102" t="s">
        <v>227</v>
      </c>
      <c r="AD328" s="13">
        <v>23</v>
      </c>
    </row>
    <row r="329" spans="1:30">
      <c r="A329" s="13" t="s">
        <v>461</v>
      </c>
      <c r="B329" s="13">
        <v>5095</v>
      </c>
      <c r="C329" s="13" t="s">
        <v>461</v>
      </c>
      <c r="D329" t="s">
        <v>452</v>
      </c>
      <c r="E329" t="s">
        <v>1473</v>
      </c>
      <c r="F329" s="13" t="s">
        <v>1295</v>
      </c>
      <c r="G329" s="3" t="s">
        <v>1471</v>
      </c>
      <c r="H329" s="10" t="s">
        <v>1474</v>
      </c>
      <c r="I329" s="12" t="s">
        <v>461</v>
      </c>
      <c r="J329" s="12" t="s">
        <v>461</v>
      </c>
      <c r="K329" s="23">
        <v>325</v>
      </c>
      <c r="L329" s="14" t="s">
        <v>1467</v>
      </c>
      <c r="M329" s="23">
        <v>325</v>
      </c>
      <c r="N329" s="14" t="s">
        <v>1467</v>
      </c>
      <c r="O329" s="13" t="s">
        <v>461</v>
      </c>
      <c r="P329" s="13">
        <v>5095</v>
      </c>
      <c r="Q329" s="13" t="s">
        <v>461</v>
      </c>
      <c r="R329" s="13" t="s">
        <v>461</v>
      </c>
      <c r="S329" s="13" t="s">
        <v>161</v>
      </c>
      <c r="T329" s="13" t="s">
        <v>461</v>
      </c>
      <c r="U329" s="24">
        <v>1</v>
      </c>
      <c r="V329" s="24">
        <v>1</v>
      </c>
      <c r="W329" s="24">
        <v>1</v>
      </c>
      <c r="X329" s="24" t="s">
        <v>311</v>
      </c>
      <c r="Y329" s="13" t="s">
        <v>311</v>
      </c>
      <c r="Z329" s="13" t="s">
        <v>311</v>
      </c>
      <c r="AC329" s="102" t="s">
        <v>227</v>
      </c>
      <c r="AD329" s="13">
        <v>23</v>
      </c>
    </row>
    <row r="330" spans="1:30">
      <c r="A330" s="13" t="s">
        <v>461</v>
      </c>
      <c r="B330" s="13">
        <v>5086</v>
      </c>
      <c r="C330" s="13" t="s">
        <v>461</v>
      </c>
      <c r="D330" t="s">
        <v>452</v>
      </c>
      <c r="E330" t="s">
        <v>1475</v>
      </c>
      <c r="F330" s="13" t="s">
        <v>452</v>
      </c>
      <c r="G330" s="3" t="s">
        <v>1476</v>
      </c>
      <c r="H330" s="10" t="s">
        <v>1477</v>
      </c>
      <c r="I330" s="12" t="s">
        <v>461</v>
      </c>
      <c r="J330" s="12" t="s">
        <v>461</v>
      </c>
      <c r="K330" s="23">
        <v>70</v>
      </c>
      <c r="L330" s="14" t="s">
        <v>1467</v>
      </c>
      <c r="M330" s="23">
        <v>70</v>
      </c>
      <c r="N330" s="14" t="s">
        <v>1467</v>
      </c>
      <c r="O330" s="13" t="s">
        <v>461</v>
      </c>
      <c r="P330" s="13">
        <v>5086</v>
      </c>
      <c r="Q330" s="13" t="s">
        <v>461</v>
      </c>
      <c r="R330" s="13" t="s">
        <v>461</v>
      </c>
      <c r="S330" s="13" t="s">
        <v>1299</v>
      </c>
      <c r="T330" s="13" t="s">
        <v>461</v>
      </c>
      <c r="U330" s="24">
        <v>1</v>
      </c>
      <c r="V330" s="24">
        <v>1</v>
      </c>
      <c r="W330" s="24">
        <v>1</v>
      </c>
      <c r="X330" s="24" t="s">
        <v>311</v>
      </c>
      <c r="Y330" s="13" t="s">
        <v>311</v>
      </c>
      <c r="Z330" s="13" t="s">
        <v>311</v>
      </c>
      <c r="AC330" s="102" t="s">
        <v>227</v>
      </c>
      <c r="AD330" s="13">
        <v>23</v>
      </c>
    </row>
    <row r="331" spans="1:30">
      <c r="A331" s="13" t="s">
        <v>461</v>
      </c>
      <c r="B331" s="13">
        <v>5087</v>
      </c>
      <c r="C331" s="13" t="s">
        <v>461</v>
      </c>
      <c r="D331" t="s">
        <v>452</v>
      </c>
      <c r="E331" t="s">
        <v>1478</v>
      </c>
      <c r="F331" s="13" t="s">
        <v>452</v>
      </c>
      <c r="G331" s="22" t="s">
        <v>1479</v>
      </c>
      <c r="H331" s="10" t="s">
        <v>1480</v>
      </c>
      <c r="I331" s="12" t="s">
        <v>461</v>
      </c>
      <c r="J331" s="12" t="s">
        <v>461</v>
      </c>
      <c r="K331" s="23">
        <v>90</v>
      </c>
      <c r="L331" s="14" t="s">
        <v>1467</v>
      </c>
      <c r="M331" s="23">
        <v>90</v>
      </c>
      <c r="N331" s="14" t="s">
        <v>1467</v>
      </c>
      <c r="O331" s="13" t="s">
        <v>461</v>
      </c>
      <c r="P331" s="13">
        <v>5087</v>
      </c>
      <c r="Q331" s="13" t="s">
        <v>461</v>
      </c>
      <c r="R331" s="13" t="s">
        <v>461</v>
      </c>
      <c r="S331" s="13" t="s">
        <v>1299</v>
      </c>
      <c r="T331" s="13" t="s">
        <v>461</v>
      </c>
      <c r="U331" s="24">
        <v>1</v>
      </c>
      <c r="V331" s="24">
        <v>1</v>
      </c>
      <c r="W331" s="24">
        <v>1</v>
      </c>
      <c r="X331" s="24" t="s">
        <v>311</v>
      </c>
      <c r="Y331" s="13" t="s">
        <v>311</v>
      </c>
      <c r="Z331" s="13" t="s">
        <v>311</v>
      </c>
      <c r="AC331" s="102" t="s">
        <v>227</v>
      </c>
      <c r="AD331" s="13">
        <v>23</v>
      </c>
    </row>
    <row r="332" spans="1:30">
      <c r="A332" s="13" t="s">
        <v>461</v>
      </c>
      <c r="B332" s="13">
        <v>5086</v>
      </c>
      <c r="C332" s="13" t="s">
        <v>461</v>
      </c>
      <c r="D332" t="s">
        <v>452</v>
      </c>
      <c r="E332" t="s">
        <v>1481</v>
      </c>
      <c r="F332" s="13" t="s">
        <v>1295</v>
      </c>
      <c r="G332" s="3" t="s">
        <v>1476</v>
      </c>
      <c r="H332" s="10" t="s">
        <v>1482</v>
      </c>
      <c r="I332" s="12" t="s">
        <v>461</v>
      </c>
      <c r="J332" s="12" t="s">
        <v>461</v>
      </c>
      <c r="K332" s="23">
        <v>70</v>
      </c>
      <c r="L332" s="14" t="s">
        <v>1467</v>
      </c>
      <c r="M332" s="23">
        <v>70</v>
      </c>
      <c r="N332" s="14" t="s">
        <v>1467</v>
      </c>
      <c r="O332" s="13" t="s">
        <v>461</v>
      </c>
      <c r="P332" s="13">
        <v>5086</v>
      </c>
      <c r="Q332" s="13" t="s">
        <v>461</v>
      </c>
      <c r="R332" s="13" t="s">
        <v>461</v>
      </c>
      <c r="S332" s="13" t="s">
        <v>161</v>
      </c>
      <c r="T332" s="13" t="s">
        <v>461</v>
      </c>
      <c r="U332" s="24">
        <v>1</v>
      </c>
      <c r="V332" s="24">
        <v>1</v>
      </c>
      <c r="W332" s="24">
        <v>1</v>
      </c>
      <c r="X332" s="24" t="s">
        <v>311</v>
      </c>
      <c r="Y332" s="13" t="s">
        <v>311</v>
      </c>
      <c r="Z332" s="13" t="s">
        <v>311</v>
      </c>
      <c r="AC332" s="102" t="s">
        <v>227</v>
      </c>
      <c r="AD332" s="13">
        <v>23</v>
      </c>
    </row>
    <row r="333" spans="1:30">
      <c r="A333" s="13" t="s">
        <v>461</v>
      </c>
      <c r="B333" s="13">
        <v>5087</v>
      </c>
      <c r="C333" s="13" t="s">
        <v>461</v>
      </c>
      <c r="D333" t="s">
        <v>452</v>
      </c>
      <c r="E333" t="s">
        <v>1483</v>
      </c>
      <c r="F333" s="13" t="s">
        <v>1295</v>
      </c>
      <c r="G333" s="3" t="s">
        <v>1479</v>
      </c>
      <c r="H333" s="10" t="s">
        <v>1484</v>
      </c>
      <c r="I333" s="12" t="s">
        <v>461</v>
      </c>
      <c r="J333" s="12" t="s">
        <v>461</v>
      </c>
      <c r="K333" s="23">
        <v>90</v>
      </c>
      <c r="L333" s="14" t="s">
        <v>1467</v>
      </c>
      <c r="M333" s="23">
        <v>90</v>
      </c>
      <c r="N333" s="14" t="s">
        <v>1467</v>
      </c>
      <c r="O333" s="13" t="s">
        <v>461</v>
      </c>
      <c r="P333" s="13">
        <v>5087</v>
      </c>
      <c r="Q333" s="13" t="s">
        <v>461</v>
      </c>
      <c r="R333" s="13" t="s">
        <v>461</v>
      </c>
      <c r="S333" s="13" t="s">
        <v>161</v>
      </c>
      <c r="T333" s="13" t="s">
        <v>461</v>
      </c>
      <c r="U333" s="24">
        <v>1</v>
      </c>
      <c r="V333" s="24">
        <v>1</v>
      </c>
      <c r="W333" s="24">
        <v>1</v>
      </c>
      <c r="X333" s="24" t="s">
        <v>311</v>
      </c>
      <c r="Y333" s="13" t="s">
        <v>311</v>
      </c>
      <c r="Z333" s="13" t="s">
        <v>311</v>
      </c>
      <c r="AC333" s="102" t="s">
        <v>227</v>
      </c>
      <c r="AD333" s="13">
        <v>23</v>
      </c>
    </row>
    <row r="334" spans="1:30">
      <c r="A334" s="13" t="s">
        <v>461</v>
      </c>
      <c r="B334" s="13">
        <v>5090</v>
      </c>
      <c r="C334" s="13" t="s">
        <v>461</v>
      </c>
      <c r="D334" t="s">
        <v>452</v>
      </c>
      <c r="E334" t="s">
        <v>1485</v>
      </c>
      <c r="F334" s="13" t="s">
        <v>452</v>
      </c>
      <c r="G334" s="3" t="s">
        <v>1486</v>
      </c>
      <c r="H334" s="10" t="s">
        <v>1487</v>
      </c>
      <c r="I334" s="12" t="s">
        <v>461</v>
      </c>
      <c r="J334" s="12" t="s">
        <v>461</v>
      </c>
      <c r="K334" s="23">
        <v>40</v>
      </c>
      <c r="L334" s="14" t="s">
        <v>1467</v>
      </c>
      <c r="M334" s="23">
        <v>40</v>
      </c>
      <c r="N334" s="14" t="s">
        <v>1467</v>
      </c>
      <c r="O334" s="13" t="s">
        <v>461</v>
      </c>
      <c r="P334" s="13">
        <v>5090</v>
      </c>
      <c r="Q334" s="13" t="s">
        <v>461</v>
      </c>
      <c r="R334" s="13" t="s">
        <v>461</v>
      </c>
      <c r="S334" s="13" t="s">
        <v>1299</v>
      </c>
      <c r="T334" s="13" t="s">
        <v>461</v>
      </c>
      <c r="U334" s="24">
        <v>1</v>
      </c>
      <c r="V334" s="24">
        <v>1</v>
      </c>
      <c r="W334" s="24">
        <v>1</v>
      </c>
      <c r="X334" s="24" t="s">
        <v>311</v>
      </c>
      <c r="Y334" s="13" t="s">
        <v>311</v>
      </c>
      <c r="Z334" s="13" t="s">
        <v>311</v>
      </c>
      <c r="AC334" s="102" t="s">
        <v>227</v>
      </c>
      <c r="AD334" s="13">
        <v>24</v>
      </c>
    </row>
    <row r="335" spans="1:30">
      <c r="A335" s="13" t="s">
        <v>461</v>
      </c>
      <c r="B335" s="13">
        <v>5091</v>
      </c>
      <c r="C335" s="13" t="s">
        <v>461</v>
      </c>
      <c r="D335" t="s">
        <v>452</v>
      </c>
      <c r="E335" t="s">
        <v>1488</v>
      </c>
      <c r="F335" s="13" t="s">
        <v>452</v>
      </c>
      <c r="G335" s="3" t="s">
        <v>1489</v>
      </c>
      <c r="H335" s="10" t="s">
        <v>1490</v>
      </c>
      <c r="I335" s="12" t="s">
        <v>461</v>
      </c>
      <c r="J335" s="12" t="s">
        <v>461</v>
      </c>
      <c r="K335" s="23">
        <v>70</v>
      </c>
      <c r="L335" s="14" t="s">
        <v>1467</v>
      </c>
      <c r="M335" s="23">
        <v>70</v>
      </c>
      <c r="N335" s="14" t="s">
        <v>1467</v>
      </c>
      <c r="O335" s="13" t="s">
        <v>461</v>
      </c>
      <c r="P335" s="13">
        <v>5091</v>
      </c>
      <c r="Q335" s="13" t="s">
        <v>461</v>
      </c>
      <c r="R335" s="13" t="s">
        <v>461</v>
      </c>
      <c r="S335" s="13" t="s">
        <v>1299</v>
      </c>
      <c r="T335" s="13" t="s">
        <v>461</v>
      </c>
      <c r="U335" s="24">
        <v>1</v>
      </c>
      <c r="V335" s="24">
        <v>1</v>
      </c>
      <c r="W335" s="24">
        <v>1</v>
      </c>
      <c r="X335" s="24" t="s">
        <v>311</v>
      </c>
      <c r="Y335" s="13" t="s">
        <v>311</v>
      </c>
      <c r="Z335" s="13" t="s">
        <v>311</v>
      </c>
      <c r="AC335" s="102" t="s">
        <v>227</v>
      </c>
      <c r="AD335" s="13">
        <v>24</v>
      </c>
    </row>
    <row r="336" spans="1:30">
      <c r="A336" s="13" t="s">
        <v>461</v>
      </c>
      <c r="B336" s="13">
        <v>5092</v>
      </c>
      <c r="C336" s="13" t="s">
        <v>461</v>
      </c>
      <c r="D336" t="s">
        <v>452</v>
      </c>
      <c r="E336" t="s">
        <v>1491</v>
      </c>
      <c r="F336" s="13" t="s">
        <v>452</v>
      </c>
      <c r="G336" s="3" t="s">
        <v>1492</v>
      </c>
      <c r="H336" s="10" t="s">
        <v>1493</v>
      </c>
      <c r="I336" s="12" t="s">
        <v>461</v>
      </c>
      <c r="J336" s="12" t="s">
        <v>461</v>
      </c>
      <c r="K336" s="23">
        <v>90</v>
      </c>
      <c r="L336" s="14" t="s">
        <v>1467</v>
      </c>
      <c r="M336" s="23">
        <v>90</v>
      </c>
      <c r="N336" s="14" t="s">
        <v>1467</v>
      </c>
      <c r="O336" s="13" t="s">
        <v>461</v>
      </c>
      <c r="P336" s="13">
        <v>5092</v>
      </c>
      <c r="Q336" s="13" t="s">
        <v>461</v>
      </c>
      <c r="R336" s="13" t="s">
        <v>461</v>
      </c>
      <c r="S336" s="13" t="s">
        <v>1299</v>
      </c>
      <c r="T336" s="13" t="s">
        <v>461</v>
      </c>
      <c r="U336" s="24">
        <v>1</v>
      </c>
      <c r="V336" s="24">
        <v>1</v>
      </c>
      <c r="W336" s="24">
        <v>1</v>
      </c>
      <c r="X336" s="24" t="s">
        <v>311</v>
      </c>
      <c r="Y336" s="13" t="s">
        <v>311</v>
      </c>
      <c r="Z336" s="13" t="s">
        <v>311</v>
      </c>
      <c r="AC336" s="102" t="s">
        <v>227</v>
      </c>
      <c r="AD336" s="13">
        <v>24</v>
      </c>
    </row>
    <row r="337" spans="1:30">
      <c r="A337" s="13" t="s">
        <v>461</v>
      </c>
      <c r="B337" s="13">
        <v>5090</v>
      </c>
      <c r="C337" s="13" t="s">
        <v>461</v>
      </c>
      <c r="D337" t="s">
        <v>452</v>
      </c>
      <c r="E337" t="s">
        <v>1494</v>
      </c>
      <c r="F337" s="13" t="s">
        <v>1295</v>
      </c>
      <c r="G337" s="3" t="s">
        <v>1486</v>
      </c>
      <c r="H337" s="10" t="s">
        <v>1495</v>
      </c>
      <c r="I337" s="12" t="s">
        <v>461</v>
      </c>
      <c r="J337" s="12" t="s">
        <v>461</v>
      </c>
      <c r="K337" s="23">
        <v>40</v>
      </c>
      <c r="L337" s="14" t="s">
        <v>1467</v>
      </c>
      <c r="M337" s="23">
        <v>40</v>
      </c>
      <c r="N337" s="14" t="s">
        <v>1467</v>
      </c>
      <c r="O337" s="13" t="s">
        <v>461</v>
      </c>
      <c r="P337" s="13">
        <v>5090</v>
      </c>
      <c r="Q337" s="13" t="s">
        <v>461</v>
      </c>
      <c r="R337" s="13" t="s">
        <v>461</v>
      </c>
      <c r="S337" s="13" t="s">
        <v>161</v>
      </c>
      <c r="T337" s="13" t="s">
        <v>461</v>
      </c>
      <c r="U337" s="24">
        <v>1</v>
      </c>
      <c r="V337" s="24">
        <v>1</v>
      </c>
      <c r="W337" s="24">
        <v>1</v>
      </c>
      <c r="X337" s="24" t="s">
        <v>311</v>
      </c>
      <c r="Y337" s="13" t="s">
        <v>311</v>
      </c>
      <c r="Z337" s="13" t="s">
        <v>311</v>
      </c>
      <c r="AC337" s="102" t="s">
        <v>227</v>
      </c>
      <c r="AD337" s="13">
        <v>24</v>
      </c>
    </row>
    <row r="338" spans="1:30">
      <c r="A338" s="13" t="s">
        <v>461</v>
      </c>
      <c r="B338" s="13">
        <v>5091</v>
      </c>
      <c r="C338" s="13" t="s">
        <v>461</v>
      </c>
      <c r="D338" t="s">
        <v>452</v>
      </c>
      <c r="E338" t="s">
        <v>1496</v>
      </c>
      <c r="F338" s="13" t="s">
        <v>1295</v>
      </c>
      <c r="G338" s="3" t="s">
        <v>1489</v>
      </c>
      <c r="H338" s="10" t="s">
        <v>1497</v>
      </c>
      <c r="I338" s="12" t="s">
        <v>461</v>
      </c>
      <c r="J338" s="12" t="s">
        <v>461</v>
      </c>
      <c r="K338" s="23">
        <v>70</v>
      </c>
      <c r="L338" s="14" t="s">
        <v>1467</v>
      </c>
      <c r="M338" s="23">
        <v>70</v>
      </c>
      <c r="N338" s="14" t="s">
        <v>1467</v>
      </c>
      <c r="O338" s="13" t="s">
        <v>461</v>
      </c>
      <c r="P338" s="13">
        <v>5091</v>
      </c>
      <c r="Q338" s="13" t="s">
        <v>461</v>
      </c>
      <c r="R338" s="13" t="s">
        <v>461</v>
      </c>
      <c r="S338" s="13" t="s">
        <v>161</v>
      </c>
      <c r="T338" s="13" t="s">
        <v>461</v>
      </c>
      <c r="U338" s="24">
        <v>1</v>
      </c>
      <c r="V338" s="24">
        <v>1</v>
      </c>
      <c r="W338" s="24">
        <v>1</v>
      </c>
      <c r="X338" s="24" t="s">
        <v>311</v>
      </c>
      <c r="Y338" s="13" t="s">
        <v>311</v>
      </c>
      <c r="Z338" s="13" t="s">
        <v>311</v>
      </c>
      <c r="AC338" s="102" t="s">
        <v>227</v>
      </c>
      <c r="AD338" s="13">
        <v>24</v>
      </c>
    </row>
    <row r="339" spans="1:30">
      <c r="A339" s="13" t="s">
        <v>461</v>
      </c>
      <c r="B339" s="13">
        <v>5092</v>
      </c>
      <c r="C339" s="13" t="s">
        <v>461</v>
      </c>
      <c r="D339" t="s">
        <v>452</v>
      </c>
      <c r="E339" t="s">
        <v>1498</v>
      </c>
      <c r="F339" s="13" t="s">
        <v>1295</v>
      </c>
      <c r="G339" s="3" t="s">
        <v>1492</v>
      </c>
      <c r="H339" s="10" t="s">
        <v>1499</v>
      </c>
      <c r="I339" s="12" t="s">
        <v>461</v>
      </c>
      <c r="J339" s="12" t="s">
        <v>461</v>
      </c>
      <c r="K339" s="23">
        <v>90</v>
      </c>
      <c r="L339" s="14" t="s">
        <v>1467</v>
      </c>
      <c r="M339" s="23">
        <v>90</v>
      </c>
      <c r="N339" s="14" t="s">
        <v>1467</v>
      </c>
      <c r="O339" s="13" t="s">
        <v>461</v>
      </c>
      <c r="P339" s="13">
        <v>5092</v>
      </c>
      <c r="Q339" s="13" t="s">
        <v>461</v>
      </c>
      <c r="R339" s="13" t="s">
        <v>461</v>
      </c>
      <c r="S339" s="13" t="s">
        <v>161</v>
      </c>
      <c r="T339" s="13" t="s">
        <v>461</v>
      </c>
      <c r="U339" s="24">
        <v>1</v>
      </c>
      <c r="V339" s="24">
        <v>1</v>
      </c>
      <c r="W339" s="24">
        <v>1</v>
      </c>
      <c r="X339" s="24" t="s">
        <v>311</v>
      </c>
      <c r="Y339" s="13" t="s">
        <v>311</v>
      </c>
      <c r="Z339" s="13" t="s">
        <v>311</v>
      </c>
      <c r="AC339" s="102" t="s">
        <v>227</v>
      </c>
      <c r="AD339" s="13">
        <v>24</v>
      </c>
    </row>
    <row r="340" spans="1:30">
      <c r="A340" s="13"/>
      <c r="B340" s="13"/>
      <c r="C340" s="13"/>
      <c r="F340" s="13"/>
      <c r="G340" s="3" t="s">
        <v>1500</v>
      </c>
      <c r="H340" s="10" t="s">
        <v>1500</v>
      </c>
      <c r="J340" s="12"/>
      <c r="K340" s="23"/>
      <c r="M340" s="23"/>
      <c r="U340" s="24"/>
      <c r="V340" s="24"/>
      <c r="W340" s="24"/>
      <c r="X340" s="24" t="s">
        <v>311</v>
      </c>
      <c r="AC340" s="102"/>
      <c r="AD340" s="13"/>
    </row>
    <row r="341" spans="1:30">
      <c r="A341" s="13" t="s">
        <v>461</v>
      </c>
      <c r="B341" s="13">
        <v>4043</v>
      </c>
      <c r="C341" s="13" t="s">
        <v>461</v>
      </c>
      <c r="D341" t="s">
        <v>452</v>
      </c>
      <c r="E341" t="s">
        <v>1501</v>
      </c>
      <c r="F341" t="s">
        <v>452</v>
      </c>
      <c r="G341" s="3" t="s">
        <v>1502</v>
      </c>
      <c r="H341" s="10" t="s">
        <v>1503</v>
      </c>
      <c r="I341" s="12" t="s">
        <v>461</v>
      </c>
      <c r="J341" s="12" t="s">
        <v>461</v>
      </c>
      <c r="K341" s="23">
        <v>115</v>
      </c>
      <c r="L341" s="14" t="s">
        <v>1365</v>
      </c>
      <c r="M341" s="23">
        <v>115</v>
      </c>
      <c r="N341" s="14" t="s">
        <v>1365</v>
      </c>
      <c r="O341" s="13" t="s">
        <v>461</v>
      </c>
      <c r="P341" s="13">
        <v>4043</v>
      </c>
      <c r="Q341" s="13" t="s">
        <v>461</v>
      </c>
      <c r="R341" s="13" t="s">
        <v>461</v>
      </c>
      <c r="S341" s="13" t="s">
        <v>1299</v>
      </c>
      <c r="T341" s="13" t="s">
        <v>461</v>
      </c>
      <c r="U341" s="24">
        <v>1</v>
      </c>
      <c r="V341" s="24">
        <v>1</v>
      </c>
      <c r="W341" s="24">
        <v>1</v>
      </c>
      <c r="X341" s="24" t="s">
        <v>311</v>
      </c>
      <c r="Y341" s="13" t="s">
        <v>161</v>
      </c>
      <c r="Z341" s="13" t="s">
        <v>161</v>
      </c>
      <c r="AA341" s="11" t="s">
        <v>227</v>
      </c>
      <c r="AB341" s="11" t="s">
        <v>111</v>
      </c>
      <c r="AC341" s="102" t="s">
        <v>227</v>
      </c>
      <c r="AD341" s="13">
        <v>25</v>
      </c>
    </row>
    <row r="342" spans="1:30">
      <c r="A342" s="13" t="s">
        <v>461</v>
      </c>
      <c r="B342" s="13">
        <v>4411</v>
      </c>
      <c r="C342" s="13" t="s">
        <v>461</v>
      </c>
      <c r="D342" t="s">
        <v>452</v>
      </c>
      <c r="E342" t="s">
        <v>1504</v>
      </c>
      <c r="F342" s="13" t="s">
        <v>452</v>
      </c>
      <c r="G342" s="3" t="s">
        <v>1505</v>
      </c>
      <c r="H342" s="10" t="s">
        <v>1506</v>
      </c>
      <c r="I342" s="12" t="s">
        <v>461</v>
      </c>
      <c r="J342" s="12" t="s">
        <v>461</v>
      </c>
      <c r="K342" s="23">
        <v>70</v>
      </c>
      <c r="L342" s="14" t="s">
        <v>1365</v>
      </c>
      <c r="M342" s="23">
        <v>70</v>
      </c>
      <c r="N342" s="14" t="s">
        <v>1365</v>
      </c>
      <c r="O342" s="13" t="s">
        <v>461</v>
      </c>
      <c r="P342" s="13">
        <v>4411</v>
      </c>
      <c r="Q342" s="13" t="s">
        <v>461</v>
      </c>
      <c r="R342" s="13" t="s">
        <v>461</v>
      </c>
      <c r="S342" s="13" t="s">
        <v>1299</v>
      </c>
      <c r="T342" s="13" t="s">
        <v>461</v>
      </c>
      <c r="U342" s="24">
        <v>1</v>
      </c>
      <c r="V342" s="24">
        <v>1</v>
      </c>
      <c r="W342" s="24">
        <v>1</v>
      </c>
      <c r="X342" s="24" t="s">
        <v>311</v>
      </c>
      <c r="Y342" s="13" t="s">
        <v>161</v>
      </c>
      <c r="Z342" s="13" t="s">
        <v>161</v>
      </c>
      <c r="AA342" s="11" t="s">
        <v>227</v>
      </c>
      <c r="AB342" s="11" t="s">
        <v>111</v>
      </c>
      <c r="AC342" s="102" t="s">
        <v>227</v>
      </c>
      <c r="AD342" s="13">
        <v>25</v>
      </c>
    </row>
    <row r="343" spans="1:30">
      <c r="A343" s="13" t="s">
        <v>461</v>
      </c>
      <c r="B343" s="13">
        <v>4412</v>
      </c>
      <c r="C343" s="13" t="s">
        <v>461</v>
      </c>
      <c r="D343" t="s">
        <v>452</v>
      </c>
      <c r="E343" t="s">
        <v>1362</v>
      </c>
      <c r="F343" s="13" t="s">
        <v>452</v>
      </c>
      <c r="G343" s="3" t="s">
        <v>1507</v>
      </c>
      <c r="H343" s="10" t="s">
        <v>1508</v>
      </c>
      <c r="I343" s="12" t="s">
        <v>461</v>
      </c>
      <c r="J343" s="12" t="s">
        <v>461</v>
      </c>
      <c r="K343" s="23">
        <v>70</v>
      </c>
      <c r="L343" s="14" t="s">
        <v>1365</v>
      </c>
      <c r="M343" s="23">
        <v>70</v>
      </c>
      <c r="N343" s="14" t="s">
        <v>1365</v>
      </c>
      <c r="O343" s="13" t="s">
        <v>461</v>
      </c>
      <c r="P343" s="13">
        <v>4412</v>
      </c>
      <c r="Q343" s="13" t="s">
        <v>461</v>
      </c>
      <c r="R343" s="13" t="s">
        <v>461</v>
      </c>
      <c r="S343" s="13" t="s">
        <v>1299</v>
      </c>
      <c r="T343" s="13" t="s">
        <v>461</v>
      </c>
      <c r="U343" s="24">
        <v>1</v>
      </c>
      <c r="V343" s="24">
        <v>1</v>
      </c>
      <c r="W343" s="24">
        <v>1</v>
      </c>
      <c r="X343" s="24" t="s">
        <v>311</v>
      </c>
      <c r="Y343" s="13" t="s">
        <v>161</v>
      </c>
      <c r="Z343" s="13" t="s">
        <v>161</v>
      </c>
      <c r="AA343" s="11" t="s">
        <v>227</v>
      </c>
      <c r="AB343" s="11" t="s">
        <v>365</v>
      </c>
      <c r="AC343" s="102" t="s">
        <v>227</v>
      </c>
      <c r="AD343" s="13">
        <v>25</v>
      </c>
    </row>
    <row r="344" spans="1:30">
      <c r="A344" s="13" t="s">
        <v>461</v>
      </c>
      <c r="B344" s="13">
        <v>3777</v>
      </c>
      <c r="C344" s="13" t="s">
        <v>461</v>
      </c>
      <c r="D344" t="s">
        <v>452</v>
      </c>
      <c r="E344" t="s">
        <v>1509</v>
      </c>
      <c r="F344" s="13" t="s">
        <v>452</v>
      </c>
      <c r="G344" s="3" t="s">
        <v>1510</v>
      </c>
      <c r="H344" s="10" t="s">
        <v>1511</v>
      </c>
      <c r="I344" s="12" t="s">
        <v>461</v>
      </c>
      <c r="J344" s="12" t="s">
        <v>461</v>
      </c>
      <c r="K344" s="23">
        <v>125</v>
      </c>
      <c r="L344" s="14" t="s">
        <v>1365</v>
      </c>
      <c r="M344" s="23">
        <v>125</v>
      </c>
      <c r="N344" s="14" t="s">
        <v>1365</v>
      </c>
      <c r="O344" s="13" t="s">
        <v>461</v>
      </c>
      <c r="P344" s="13">
        <v>3777</v>
      </c>
      <c r="Q344" s="13" t="s">
        <v>461</v>
      </c>
      <c r="R344" s="13" t="s">
        <v>461</v>
      </c>
      <c r="S344" s="13" t="s">
        <v>1299</v>
      </c>
      <c r="T344" s="13" t="s">
        <v>461</v>
      </c>
      <c r="U344" s="24">
        <v>1</v>
      </c>
      <c r="V344" s="24">
        <v>1</v>
      </c>
      <c r="W344" s="24">
        <v>1</v>
      </c>
      <c r="X344" s="24" t="s">
        <v>311</v>
      </c>
      <c r="Y344" s="13" t="s">
        <v>161</v>
      </c>
      <c r="Z344" s="13" t="s">
        <v>161</v>
      </c>
      <c r="AA344" s="11" t="s">
        <v>227</v>
      </c>
      <c r="AB344" s="11" t="s">
        <v>111</v>
      </c>
      <c r="AC344" s="102" t="s">
        <v>227</v>
      </c>
      <c r="AD344" s="13">
        <v>25</v>
      </c>
    </row>
    <row r="345" spans="1:30">
      <c r="A345" s="13" t="s">
        <v>461</v>
      </c>
      <c r="B345" s="13">
        <v>3835</v>
      </c>
      <c r="C345" s="13" t="s">
        <v>461</v>
      </c>
      <c r="D345" t="s">
        <v>452</v>
      </c>
      <c r="E345" t="s">
        <v>1512</v>
      </c>
      <c r="F345" s="13" t="s">
        <v>452</v>
      </c>
      <c r="G345" s="3" t="s">
        <v>1513</v>
      </c>
      <c r="H345" s="10" t="s">
        <v>1514</v>
      </c>
      <c r="I345" s="12" t="s">
        <v>461</v>
      </c>
      <c r="J345" s="12" t="s">
        <v>461</v>
      </c>
      <c r="K345" s="23">
        <v>95</v>
      </c>
      <c r="L345" s="14" t="s">
        <v>1365</v>
      </c>
      <c r="M345" s="23">
        <v>95</v>
      </c>
      <c r="N345" s="14" t="s">
        <v>1365</v>
      </c>
      <c r="O345" s="13" t="s">
        <v>461</v>
      </c>
      <c r="P345" s="13">
        <v>3835</v>
      </c>
      <c r="Q345" s="13" t="s">
        <v>461</v>
      </c>
      <c r="R345" s="13" t="s">
        <v>461</v>
      </c>
      <c r="S345" s="13" t="s">
        <v>1299</v>
      </c>
      <c r="T345" s="13" t="s">
        <v>461</v>
      </c>
      <c r="U345" s="24">
        <v>1</v>
      </c>
      <c r="V345" s="24">
        <v>1</v>
      </c>
      <c r="W345" s="24">
        <v>1</v>
      </c>
      <c r="X345" s="24" t="s">
        <v>311</v>
      </c>
      <c r="Y345" s="13" t="s">
        <v>161</v>
      </c>
      <c r="Z345" s="13" t="s">
        <v>161</v>
      </c>
      <c r="AA345" s="11" t="s">
        <v>227</v>
      </c>
      <c r="AB345" s="11" t="s">
        <v>111</v>
      </c>
      <c r="AC345" s="102" t="s">
        <v>227</v>
      </c>
      <c r="AD345" s="13">
        <v>25</v>
      </c>
    </row>
    <row r="346" spans="1:30">
      <c r="A346" s="13" t="s">
        <v>461</v>
      </c>
      <c r="B346" s="13">
        <v>4414</v>
      </c>
      <c r="C346" s="13" t="s">
        <v>461</v>
      </c>
      <c r="D346" t="s">
        <v>452</v>
      </c>
      <c r="E346" t="s">
        <v>1515</v>
      </c>
      <c r="F346" t="s">
        <v>452</v>
      </c>
      <c r="G346" s="3" t="s">
        <v>1516</v>
      </c>
      <c r="H346" s="10" t="s">
        <v>1517</v>
      </c>
      <c r="I346" s="12" t="s">
        <v>461</v>
      </c>
      <c r="J346" s="12" t="s">
        <v>461</v>
      </c>
      <c r="K346" s="23">
        <v>70</v>
      </c>
      <c r="L346" s="14" t="s">
        <v>1365</v>
      </c>
      <c r="M346" s="23">
        <v>70</v>
      </c>
      <c r="N346" s="14" t="s">
        <v>1365</v>
      </c>
      <c r="O346" s="13" t="s">
        <v>461</v>
      </c>
      <c r="P346" s="13">
        <v>4414</v>
      </c>
      <c r="Q346" s="13" t="s">
        <v>461</v>
      </c>
      <c r="R346" s="13" t="s">
        <v>461</v>
      </c>
      <c r="S346" s="13" t="s">
        <v>1299</v>
      </c>
      <c r="T346" s="13" t="s">
        <v>461</v>
      </c>
      <c r="U346" s="24">
        <v>1</v>
      </c>
      <c r="V346" s="24">
        <v>1</v>
      </c>
      <c r="W346" s="24">
        <v>1</v>
      </c>
      <c r="X346" s="24" t="s">
        <v>311</v>
      </c>
      <c r="Y346" s="24" t="s">
        <v>161</v>
      </c>
      <c r="Z346" s="24" t="s">
        <v>161</v>
      </c>
      <c r="AA346" s="11" t="s">
        <v>227</v>
      </c>
      <c r="AB346" s="11" t="s">
        <v>111</v>
      </c>
      <c r="AC346" s="102" t="s">
        <v>227</v>
      </c>
      <c r="AD346" s="13">
        <v>25</v>
      </c>
    </row>
    <row r="347" spans="1:30">
      <c r="A347" s="13" t="s">
        <v>461</v>
      </c>
      <c r="B347" s="13">
        <v>4043</v>
      </c>
      <c r="C347" s="13" t="s">
        <v>461</v>
      </c>
      <c r="D347" t="s">
        <v>452</v>
      </c>
      <c r="E347" t="s">
        <v>1518</v>
      </c>
      <c r="F347" t="s">
        <v>1295</v>
      </c>
      <c r="G347" s="3" t="s">
        <v>1502</v>
      </c>
      <c r="H347" s="10" t="s">
        <v>1519</v>
      </c>
      <c r="I347" s="12" t="s">
        <v>461</v>
      </c>
      <c r="J347" s="12" t="s">
        <v>461</v>
      </c>
      <c r="K347" s="23">
        <v>115</v>
      </c>
      <c r="L347" s="14" t="s">
        <v>1365</v>
      </c>
      <c r="M347" s="23">
        <v>115</v>
      </c>
      <c r="N347" s="14" t="s">
        <v>1365</v>
      </c>
      <c r="O347" s="13" t="s">
        <v>461</v>
      </c>
      <c r="P347" s="13">
        <v>4043</v>
      </c>
      <c r="Q347" s="13" t="s">
        <v>461</v>
      </c>
      <c r="R347" s="13" t="s">
        <v>461</v>
      </c>
      <c r="S347" s="13" t="s">
        <v>161</v>
      </c>
      <c r="T347" s="13" t="s">
        <v>461</v>
      </c>
      <c r="U347" s="24">
        <v>1</v>
      </c>
      <c r="V347" s="24">
        <v>1</v>
      </c>
      <c r="W347" s="24">
        <v>1</v>
      </c>
      <c r="X347" s="24" t="s">
        <v>311</v>
      </c>
      <c r="Y347" s="24" t="s">
        <v>161</v>
      </c>
      <c r="Z347" s="24" t="s">
        <v>161</v>
      </c>
      <c r="AA347" s="11" t="s">
        <v>227</v>
      </c>
      <c r="AB347" s="11" t="s">
        <v>111</v>
      </c>
      <c r="AC347" s="102" t="s">
        <v>227</v>
      </c>
      <c r="AD347" s="13">
        <v>25</v>
      </c>
    </row>
    <row r="348" spans="1:30">
      <c r="A348" s="13" t="s">
        <v>461</v>
      </c>
      <c r="B348" s="13">
        <v>4411</v>
      </c>
      <c r="C348" s="13" t="s">
        <v>461</v>
      </c>
      <c r="D348" t="s">
        <v>452</v>
      </c>
      <c r="E348" t="s">
        <v>1520</v>
      </c>
      <c r="F348" t="s">
        <v>1295</v>
      </c>
      <c r="G348" s="3" t="s">
        <v>1505</v>
      </c>
      <c r="H348" s="10" t="s">
        <v>1521</v>
      </c>
      <c r="I348" s="12" t="s">
        <v>461</v>
      </c>
      <c r="J348" s="12" t="s">
        <v>461</v>
      </c>
      <c r="K348" s="23">
        <v>70</v>
      </c>
      <c r="L348" s="14" t="s">
        <v>1365</v>
      </c>
      <c r="M348" s="23">
        <v>70</v>
      </c>
      <c r="N348" s="14" t="s">
        <v>1365</v>
      </c>
      <c r="O348" s="13" t="s">
        <v>461</v>
      </c>
      <c r="P348" s="13">
        <v>4411</v>
      </c>
      <c r="Q348" s="13" t="s">
        <v>461</v>
      </c>
      <c r="R348" s="13" t="s">
        <v>461</v>
      </c>
      <c r="S348" s="13" t="s">
        <v>161</v>
      </c>
      <c r="T348" s="13" t="s">
        <v>461</v>
      </c>
      <c r="U348" s="24">
        <v>1</v>
      </c>
      <c r="V348" s="24">
        <v>1</v>
      </c>
      <c r="W348" s="24">
        <v>1</v>
      </c>
      <c r="X348" s="24" t="s">
        <v>311</v>
      </c>
      <c r="Y348" s="24" t="s">
        <v>161</v>
      </c>
      <c r="Z348" s="24" t="s">
        <v>161</v>
      </c>
      <c r="AA348" s="11" t="s">
        <v>227</v>
      </c>
      <c r="AB348" s="11" t="s">
        <v>111</v>
      </c>
      <c r="AC348" s="102" t="s">
        <v>227</v>
      </c>
      <c r="AD348" s="13">
        <v>25</v>
      </c>
    </row>
    <row r="349" spans="1:30">
      <c r="A349" s="13" t="s">
        <v>461</v>
      </c>
      <c r="B349" s="13">
        <v>4949</v>
      </c>
      <c r="C349" s="13" t="s">
        <v>461</v>
      </c>
      <c r="D349" t="s">
        <v>452</v>
      </c>
      <c r="E349" t="s">
        <v>1367</v>
      </c>
      <c r="F349" t="s">
        <v>1295</v>
      </c>
      <c r="G349" s="3" t="s">
        <v>1507</v>
      </c>
      <c r="H349" s="10" t="s">
        <v>1522</v>
      </c>
      <c r="I349" s="12" t="s">
        <v>461</v>
      </c>
      <c r="J349" s="12" t="s">
        <v>461</v>
      </c>
      <c r="K349" s="23">
        <v>70</v>
      </c>
      <c r="L349" s="14" t="s">
        <v>1365</v>
      </c>
      <c r="M349" s="23">
        <v>70</v>
      </c>
      <c r="N349" s="14" t="s">
        <v>1365</v>
      </c>
      <c r="O349" s="13" t="s">
        <v>461</v>
      </c>
      <c r="P349" s="13">
        <v>4949</v>
      </c>
      <c r="Q349" s="13" t="s">
        <v>461</v>
      </c>
      <c r="R349" s="13" t="s">
        <v>461</v>
      </c>
      <c r="S349" s="13" t="s">
        <v>161</v>
      </c>
      <c r="T349" s="13" t="s">
        <v>461</v>
      </c>
      <c r="U349" s="24">
        <v>1</v>
      </c>
      <c r="V349" s="24">
        <v>1</v>
      </c>
      <c r="W349" s="24">
        <v>1</v>
      </c>
      <c r="X349" s="24" t="s">
        <v>311</v>
      </c>
      <c r="Y349" s="24" t="s">
        <v>161</v>
      </c>
      <c r="Z349" s="24" t="s">
        <v>161</v>
      </c>
      <c r="AA349" s="11" t="s">
        <v>227</v>
      </c>
      <c r="AB349" s="11" t="s">
        <v>365</v>
      </c>
      <c r="AC349" s="102" t="s">
        <v>227</v>
      </c>
      <c r="AD349" s="13">
        <v>25</v>
      </c>
    </row>
    <row r="350" spans="1:30">
      <c r="A350" s="13" t="s">
        <v>461</v>
      </c>
      <c r="B350" s="13">
        <v>3777</v>
      </c>
      <c r="C350" s="13" t="s">
        <v>461</v>
      </c>
      <c r="D350" t="s">
        <v>452</v>
      </c>
      <c r="E350" t="s">
        <v>1523</v>
      </c>
      <c r="F350" s="13" t="s">
        <v>1295</v>
      </c>
      <c r="G350" s="3" t="s">
        <v>1510</v>
      </c>
      <c r="H350" s="10" t="s">
        <v>1524</v>
      </c>
      <c r="I350" s="12" t="s">
        <v>461</v>
      </c>
      <c r="J350" s="12" t="s">
        <v>461</v>
      </c>
      <c r="K350" s="23">
        <v>125</v>
      </c>
      <c r="L350" s="14" t="s">
        <v>1365</v>
      </c>
      <c r="M350" s="23">
        <v>125</v>
      </c>
      <c r="N350" s="14" t="s">
        <v>1365</v>
      </c>
      <c r="O350" s="13" t="s">
        <v>461</v>
      </c>
      <c r="P350" s="13">
        <v>3777</v>
      </c>
      <c r="Q350" s="13" t="s">
        <v>461</v>
      </c>
      <c r="R350" s="13" t="s">
        <v>461</v>
      </c>
      <c r="S350" s="13" t="s">
        <v>161</v>
      </c>
      <c r="T350" s="13" t="s">
        <v>461</v>
      </c>
      <c r="U350" s="24">
        <v>1</v>
      </c>
      <c r="V350" s="24">
        <v>1</v>
      </c>
      <c r="W350" s="24">
        <v>1</v>
      </c>
      <c r="X350" s="24" t="s">
        <v>311</v>
      </c>
      <c r="Y350" s="24" t="s">
        <v>161</v>
      </c>
      <c r="Z350" s="24" t="s">
        <v>161</v>
      </c>
      <c r="AA350" s="11" t="s">
        <v>227</v>
      </c>
      <c r="AB350" s="11" t="s">
        <v>111</v>
      </c>
      <c r="AC350" s="102" t="s">
        <v>227</v>
      </c>
      <c r="AD350" s="13">
        <v>25</v>
      </c>
    </row>
    <row r="351" spans="1:30">
      <c r="A351" s="13" t="s">
        <v>461</v>
      </c>
      <c r="B351" s="13">
        <v>3835</v>
      </c>
      <c r="C351" s="13" t="s">
        <v>461</v>
      </c>
      <c r="D351" t="s">
        <v>452</v>
      </c>
      <c r="E351" t="s">
        <v>1525</v>
      </c>
      <c r="F351" t="s">
        <v>1295</v>
      </c>
      <c r="G351" s="3" t="s">
        <v>1513</v>
      </c>
      <c r="H351" s="10" t="s">
        <v>1526</v>
      </c>
      <c r="I351" s="12" t="s">
        <v>461</v>
      </c>
      <c r="J351" s="12" t="s">
        <v>461</v>
      </c>
      <c r="K351" s="23">
        <v>95</v>
      </c>
      <c r="L351" s="14" t="s">
        <v>1365</v>
      </c>
      <c r="M351" s="23">
        <v>95</v>
      </c>
      <c r="N351" s="14" t="s">
        <v>1365</v>
      </c>
      <c r="O351" s="13" t="s">
        <v>461</v>
      </c>
      <c r="P351" s="13">
        <v>3835</v>
      </c>
      <c r="Q351" s="13" t="s">
        <v>461</v>
      </c>
      <c r="R351" s="13" t="s">
        <v>461</v>
      </c>
      <c r="S351" s="13" t="s">
        <v>161</v>
      </c>
      <c r="T351" s="13" t="s">
        <v>461</v>
      </c>
      <c r="U351" s="24">
        <v>1</v>
      </c>
      <c r="V351" s="24">
        <v>1</v>
      </c>
      <c r="W351" s="24">
        <v>1</v>
      </c>
      <c r="X351" s="24" t="s">
        <v>311</v>
      </c>
      <c r="Y351" s="24" t="s">
        <v>161</v>
      </c>
      <c r="Z351" s="24" t="s">
        <v>161</v>
      </c>
      <c r="AA351" s="11" t="s">
        <v>227</v>
      </c>
      <c r="AB351" s="11" t="s">
        <v>111</v>
      </c>
      <c r="AC351" s="102" t="s">
        <v>227</v>
      </c>
      <c r="AD351" s="13">
        <v>25</v>
      </c>
    </row>
    <row r="352" spans="1:30">
      <c r="A352" s="13" t="s">
        <v>461</v>
      </c>
      <c r="B352" s="13">
        <v>4414</v>
      </c>
      <c r="C352" s="13" t="s">
        <v>461</v>
      </c>
      <c r="D352" t="s">
        <v>452</v>
      </c>
      <c r="E352" t="s">
        <v>1527</v>
      </c>
      <c r="F352" s="13" t="s">
        <v>1295</v>
      </c>
      <c r="G352" s="3" t="s">
        <v>1516</v>
      </c>
      <c r="H352" s="10" t="s">
        <v>1528</v>
      </c>
      <c r="I352" s="12" t="s">
        <v>461</v>
      </c>
      <c r="J352" s="12" t="s">
        <v>461</v>
      </c>
      <c r="K352" s="23">
        <v>70</v>
      </c>
      <c r="L352" s="14" t="s">
        <v>1365</v>
      </c>
      <c r="M352" s="23">
        <v>70</v>
      </c>
      <c r="N352" s="14" t="s">
        <v>1365</v>
      </c>
      <c r="O352" s="13" t="s">
        <v>461</v>
      </c>
      <c r="P352" s="13">
        <v>4414</v>
      </c>
      <c r="Q352" s="13" t="s">
        <v>461</v>
      </c>
      <c r="R352" s="13" t="s">
        <v>461</v>
      </c>
      <c r="S352" s="13" t="s">
        <v>161</v>
      </c>
      <c r="T352" s="13" t="s">
        <v>461</v>
      </c>
      <c r="U352" s="24">
        <v>1</v>
      </c>
      <c r="V352" s="24">
        <v>1</v>
      </c>
      <c r="W352" s="24">
        <v>1</v>
      </c>
      <c r="X352" s="24" t="s">
        <v>311</v>
      </c>
      <c r="Y352" s="13" t="s">
        <v>161</v>
      </c>
      <c r="Z352" s="13" t="s">
        <v>161</v>
      </c>
      <c r="AA352" s="11" t="s">
        <v>227</v>
      </c>
      <c r="AB352" s="11" t="s">
        <v>111</v>
      </c>
      <c r="AC352" s="102" t="s">
        <v>227</v>
      </c>
      <c r="AD352" s="13">
        <v>25</v>
      </c>
    </row>
    <row r="353" spans="1:30">
      <c r="A353" s="13" t="s">
        <v>461</v>
      </c>
      <c r="B353" s="13">
        <v>3836</v>
      </c>
      <c r="C353" s="13" t="s">
        <v>461</v>
      </c>
      <c r="D353" t="s">
        <v>452</v>
      </c>
      <c r="E353" t="s">
        <v>1529</v>
      </c>
      <c r="F353" s="13" t="s">
        <v>452</v>
      </c>
      <c r="G353" s="3" t="s">
        <v>1530</v>
      </c>
      <c r="H353" s="10" t="s">
        <v>1531</v>
      </c>
      <c r="I353" s="23" t="s">
        <v>461</v>
      </c>
      <c r="J353" s="13" t="s">
        <v>461</v>
      </c>
      <c r="K353" s="23">
        <v>55</v>
      </c>
      <c r="L353" s="14" t="s">
        <v>1365</v>
      </c>
      <c r="M353" s="23">
        <v>55</v>
      </c>
      <c r="N353" s="14" t="s">
        <v>1365</v>
      </c>
      <c r="O353" s="13" t="s">
        <v>461</v>
      </c>
      <c r="P353" s="13">
        <v>3836</v>
      </c>
      <c r="Q353" s="13" t="s">
        <v>461</v>
      </c>
      <c r="R353" s="13" t="s">
        <v>461</v>
      </c>
      <c r="S353" s="13" t="s">
        <v>1299</v>
      </c>
      <c r="T353" s="13" t="s">
        <v>461</v>
      </c>
      <c r="U353" s="24">
        <v>1</v>
      </c>
      <c r="V353" s="24">
        <v>1</v>
      </c>
      <c r="W353" s="24">
        <v>1</v>
      </c>
      <c r="X353" s="24" t="s">
        <v>311</v>
      </c>
      <c r="Y353" s="24" t="s">
        <v>161</v>
      </c>
      <c r="Z353" s="24" t="s">
        <v>161</v>
      </c>
      <c r="AA353" s="11" t="s">
        <v>227</v>
      </c>
      <c r="AB353" s="11" t="s">
        <v>1532</v>
      </c>
      <c r="AC353" s="102" t="s">
        <v>227</v>
      </c>
      <c r="AD353">
        <v>25</v>
      </c>
    </row>
    <row r="354" spans="1:30">
      <c r="A354" s="13" t="s">
        <v>461</v>
      </c>
      <c r="B354" s="13">
        <v>4412</v>
      </c>
      <c r="C354" s="13" t="s">
        <v>461</v>
      </c>
      <c r="D354" t="s">
        <v>452</v>
      </c>
      <c r="E354" t="s">
        <v>1533</v>
      </c>
      <c r="F354" s="13" t="s">
        <v>452</v>
      </c>
      <c r="G354" s="3" t="s">
        <v>1534</v>
      </c>
      <c r="H354" s="10" t="s">
        <v>1535</v>
      </c>
      <c r="I354" s="23" t="s">
        <v>461</v>
      </c>
      <c r="J354" s="13" t="s">
        <v>461</v>
      </c>
      <c r="K354" s="23">
        <v>40</v>
      </c>
      <c r="L354" s="14" t="s">
        <v>1365</v>
      </c>
      <c r="M354" s="23">
        <v>40</v>
      </c>
      <c r="N354" s="14" t="s">
        <v>1365</v>
      </c>
      <c r="O354" s="13" t="s">
        <v>461</v>
      </c>
      <c r="P354" s="13">
        <v>4412</v>
      </c>
      <c r="Q354" s="13" t="s">
        <v>461</v>
      </c>
      <c r="R354" s="13" t="s">
        <v>461</v>
      </c>
      <c r="S354" s="13" t="s">
        <v>1299</v>
      </c>
      <c r="T354" s="13" t="s">
        <v>461</v>
      </c>
      <c r="U354" s="24">
        <v>1</v>
      </c>
      <c r="V354" s="24">
        <v>1</v>
      </c>
      <c r="W354" s="24">
        <v>1</v>
      </c>
      <c r="X354" s="24" t="s">
        <v>311</v>
      </c>
      <c r="Y354" s="24" t="s">
        <v>161</v>
      </c>
      <c r="Z354" s="24" t="s">
        <v>161</v>
      </c>
      <c r="AA354" s="11" t="s">
        <v>227</v>
      </c>
      <c r="AB354" s="11" t="s">
        <v>1532</v>
      </c>
      <c r="AC354" s="102" t="s">
        <v>227</v>
      </c>
      <c r="AD354">
        <v>25</v>
      </c>
    </row>
    <row r="355" spans="1:30">
      <c r="A355" s="13" t="s">
        <v>461</v>
      </c>
      <c r="B355" s="13">
        <v>3836</v>
      </c>
      <c r="C355" s="13" t="s">
        <v>461</v>
      </c>
      <c r="D355" t="s">
        <v>452</v>
      </c>
      <c r="E355" t="s">
        <v>1536</v>
      </c>
      <c r="F355" s="13" t="s">
        <v>1295</v>
      </c>
      <c r="G355" s="3" t="s">
        <v>1530</v>
      </c>
      <c r="H355" s="10" t="s">
        <v>1537</v>
      </c>
      <c r="I355" s="23" t="s">
        <v>461</v>
      </c>
      <c r="J355" s="13" t="s">
        <v>461</v>
      </c>
      <c r="K355" s="23">
        <v>50</v>
      </c>
      <c r="L355" s="14" t="s">
        <v>1365</v>
      </c>
      <c r="M355" s="23">
        <v>50</v>
      </c>
      <c r="N355" s="14" t="s">
        <v>1365</v>
      </c>
      <c r="O355" s="13" t="s">
        <v>461</v>
      </c>
      <c r="P355" s="13">
        <v>3836</v>
      </c>
      <c r="Q355" s="13" t="s">
        <v>461</v>
      </c>
      <c r="R355" s="13" t="s">
        <v>461</v>
      </c>
      <c r="S355" s="13" t="s">
        <v>161</v>
      </c>
      <c r="T355" s="13" t="s">
        <v>461</v>
      </c>
      <c r="U355" s="24">
        <v>1</v>
      </c>
      <c r="V355" s="24">
        <v>1</v>
      </c>
      <c r="W355" s="24">
        <v>1</v>
      </c>
      <c r="X355" s="24" t="s">
        <v>311</v>
      </c>
      <c r="Y355" s="24" t="s">
        <v>161</v>
      </c>
      <c r="Z355" s="24" t="s">
        <v>161</v>
      </c>
      <c r="AA355" s="11" t="s">
        <v>227</v>
      </c>
      <c r="AB355" s="11" t="s">
        <v>1532</v>
      </c>
      <c r="AC355" s="102" t="s">
        <v>227</v>
      </c>
      <c r="AD355">
        <v>25</v>
      </c>
    </row>
    <row r="356" spans="1:30">
      <c r="A356" s="13" t="s">
        <v>461</v>
      </c>
      <c r="B356" s="13">
        <v>4412</v>
      </c>
      <c r="C356" s="13" t="s">
        <v>461</v>
      </c>
      <c r="D356" t="s">
        <v>452</v>
      </c>
      <c r="E356" t="s">
        <v>1538</v>
      </c>
      <c r="F356" s="13" t="s">
        <v>1295</v>
      </c>
      <c r="G356" s="3" t="s">
        <v>1534</v>
      </c>
      <c r="H356" s="10" t="s">
        <v>1539</v>
      </c>
      <c r="I356" s="23" t="s">
        <v>461</v>
      </c>
      <c r="J356" s="13" t="s">
        <v>461</v>
      </c>
      <c r="K356" s="23">
        <v>30</v>
      </c>
      <c r="L356" s="14" t="s">
        <v>1365</v>
      </c>
      <c r="M356" s="23">
        <v>30</v>
      </c>
      <c r="N356" s="14" t="s">
        <v>1365</v>
      </c>
      <c r="O356" s="13" t="s">
        <v>461</v>
      </c>
      <c r="P356" s="13">
        <v>4412</v>
      </c>
      <c r="Q356" s="13" t="s">
        <v>461</v>
      </c>
      <c r="R356" s="13" t="s">
        <v>461</v>
      </c>
      <c r="S356" s="13" t="s">
        <v>161</v>
      </c>
      <c r="T356" s="13" t="s">
        <v>461</v>
      </c>
      <c r="U356" s="24">
        <v>1</v>
      </c>
      <c r="V356" s="24">
        <v>1</v>
      </c>
      <c r="W356" s="24">
        <v>1</v>
      </c>
      <c r="X356" s="24" t="s">
        <v>311</v>
      </c>
      <c r="Y356" s="24" t="s">
        <v>161</v>
      </c>
      <c r="Z356" s="24" t="s">
        <v>161</v>
      </c>
      <c r="AA356" s="11" t="s">
        <v>227</v>
      </c>
      <c r="AB356" s="11" t="s">
        <v>1532</v>
      </c>
      <c r="AC356" s="102" t="s">
        <v>227</v>
      </c>
      <c r="AD356">
        <v>25</v>
      </c>
    </row>
    <row r="357" spans="1:30">
      <c r="A357" s="13" t="s">
        <v>461</v>
      </c>
      <c r="B357" s="13">
        <v>2196</v>
      </c>
      <c r="C357" s="13" t="s">
        <v>461</v>
      </c>
      <c r="D357" t="s">
        <v>452</v>
      </c>
      <c r="E357" t="s">
        <v>1099</v>
      </c>
      <c r="F357" s="13" t="s">
        <v>452</v>
      </c>
      <c r="G357" s="3" t="s">
        <v>1540</v>
      </c>
      <c r="H357" s="10" t="s">
        <v>1541</v>
      </c>
      <c r="I357" s="23" t="s">
        <v>461</v>
      </c>
      <c r="J357" s="13" t="s">
        <v>461</v>
      </c>
      <c r="K357" s="23">
        <v>75</v>
      </c>
      <c r="L357" s="14" t="s">
        <v>883</v>
      </c>
      <c r="M357" s="23">
        <v>75</v>
      </c>
      <c r="N357" s="14" t="s">
        <v>883</v>
      </c>
      <c r="O357" s="13" t="s">
        <v>461</v>
      </c>
      <c r="P357" s="13">
        <v>2196</v>
      </c>
      <c r="Q357" s="13" t="s">
        <v>461</v>
      </c>
      <c r="R357" s="13" t="s">
        <v>461</v>
      </c>
      <c r="S357" s="13" t="s">
        <v>1299</v>
      </c>
      <c r="T357" s="13" t="s">
        <v>461</v>
      </c>
      <c r="U357" s="24">
        <v>1</v>
      </c>
      <c r="V357" s="24">
        <v>1</v>
      </c>
      <c r="W357" s="24">
        <v>1</v>
      </c>
      <c r="X357" s="24" t="s">
        <v>311</v>
      </c>
      <c r="Y357" s="24" t="s">
        <v>161</v>
      </c>
      <c r="Z357" s="24" t="s">
        <v>161</v>
      </c>
      <c r="AA357" s="11" t="s">
        <v>227</v>
      </c>
      <c r="AB357" s="11" t="s">
        <v>1542</v>
      </c>
      <c r="AC357" s="102" t="s">
        <v>227</v>
      </c>
      <c r="AD357">
        <v>26</v>
      </c>
    </row>
    <row r="358" spans="1:30">
      <c r="A358" s="13" t="s">
        <v>461</v>
      </c>
      <c r="B358" s="13">
        <v>2196</v>
      </c>
      <c r="C358" s="13" t="s">
        <v>461</v>
      </c>
      <c r="D358" t="s">
        <v>452</v>
      </c>
      <c r="E358" t="s">
        <v>1100</v>
      </c>
      <c r="F358" s="13" t="s">
        <v>1295</v>
      </c>
      <c r="G358" s="3" t="s">
        <v>1540</v>
      </c>
      <c r="H358" s="10" t="s">
        <v>1543</v>
      </c>
      <c r="I358" s="23" t="s">
        <v>461</v>
      </c>
      <c r="J358" s="13" t="s">
        <v>461</v>
      </c>
      <c r="K358" s="23">
        <v>75</v>
      </c>
      <c r="L358" s="14" t="s">
        <v>883</v>
      </c>
      <c r="M358" s="23">
        <v>75</v>
      </c>
      <c r="N358" s="14" t="s">
        <v>883</v>
      </c>
      <c r="O358" s="13" t="s">
        <v>461</v>
      </c>
      <c r="P358" s="13">
        <v>2196</v>
      </c>
      <c r="Q358" s="13" t="s">
        <v>461</v>
      </c>
      <c r="R358" s="13" t="s">
        <v>461</v>
      </c>
      <c r="S358" s="13" t="s">
        <v>161</v>
      </c>
      <c r="T358" s="13" t="s">
        <v>461</v>
      </c>
      <c r="U358" s="24">
        <v>1</v>
      </c>
      <c r="V358" s="24">
        <v>1</v>
      </c>
      <c r="W358" s="24">
        <v>1</v>
      </c>
      <c r="X358" s="24" t="s">
        <v>311</v>
      </c>
      <c r="Y358" s="24" t="s">
        <v>161</v>
      </c>
      <c r="Z358" s="24" t="s">
        <v>161</v>
      </c>
      <c r="AA358" s="11" t="s">
        <v>227</v>
      </c>
      <c r="AB358" s="11" t="s">
        <v>1542</v>
      </c>
      <c r="AC358" s="102" t="s">
        <v>227</v>
      </c>
      <c r="AD358">
        <v>26</v>
      </c>
    </row>
    <row r="359" spans="1:30">
      <c r="A359" s="13" t="s">
        <v>461</v>
      </c>
      <c r="B359" s="13">
        <v>2254</v>
      </c>
      <c r="C359" s="13">
        <v>2254</v>
      </c>
      <c r="D359" t="s">
        <v>452</v>
      </c>
      <c r="E359" t="s">
        <v>1133</v>
      </c>
      <c r="F359" s="13" t="s">
        <v>1134</v>
      </c>
      <c r="G359" s="3" t="s">
        <v>1135</v>
      </c>
      <c r="H359" s="10" t="s">
        <v>1136</v>
      </c>
      <c r="I359" s="23" t="s">
        <v>461</v>
      </c>
      <c r="J359" s="13" t="s">
        <v>461</v>
      </c>
      <c r="K359" s="23">
        <v>130</v>
      </c>
      <c r="L359" s="14" t="s">
        <v>1137</v>
      </c>
      <c r="M359" s="23">
        <v>130</v>
      </c>
      <c r="N359" s="14" t="s">
        <v>1137</v>
      </c>
      <c r="O359" s="13" t="s">
        <v>461</v>
      </c>
      <c r="P359" s="13">
        <v>2254</v>
      </c>
      <c r="Q359" s="13">
        <v>2254</v>
      </c>
      <c r="R359" s="13" t="s">
        <v>461</v>
      </c>
      <c r="S359" s="13" t="s">
        <v>1544</v>
      </c>
      <c r="T359" s="13" t="s">
        <v>461</v>
      </c>
      <c r="U359" s="24">
        <v>1</v>
      </c>
      <c r="V359" s="24">
        <v>1</v>
      </c>
      <c r="W359" s="24">
        <v>1</v>
      </c>
      <c r="X359" s="24" t="s">
        <v>311</v>
      </c>
      <c r="Y359" s="24" t="s">
        <v>311</v>
      </c>
      <c r="Z359" s="24" t="s">
        <v>161</v>
      </c>
      <c r="AC359" s="102" t="s">
        <v>227</v>
      </c>
      <c r="AD359">
        <v>26</v>
      </c>
    </row>
    <row r="360" spans="1:30">
      <c r="A360" s="13">
        <v>2257</v>
      </c>
      <c r="B360" s="13">
        <v>2257</v>
      </c>
      <c r="C360" s="13">
        <v>2257</v>
      </c>
      <c r="D360" t="s">
        <v>452</v>
      </c>
      <c r="E360" t="s">
        <v>1155</v>
      </c>
      <c r="F360" t="s">
        <v>1156</v>
      </c>
      <c r="G360" s="3" t="s">
        <v>1157</v>
      </c>
      <c r="H360" s="10" t="s">
        <v>1158</v>
      </c>
      <c r="I360" s="23" t="s">
        <v>461</v>
      </c>
      <c r="J360" s="13" t="s">
        <v>461</v>
      </c>
      <c r="K360" s="23">
        <v>75</v>
      </c>
      <c r="L360" s="14" t="s">
        <v>883</v>
      </c>
      <c r="M360" s="23">
        <v>75</v>
      </c>
      <c r="N360" s="14" t="s">
        <v>883</v>
      </c>
      <c r="O360" s="13">
        <v>2257</v>
      </c>
      <c r="P360" s="13">
        <v>2257</v>
      </c>
      <c r="Q360" s="13">
        <v>2257</v>
      </c>
      <c r="R360" s="13" t="s">
        <v>161</v>
      </c>
      <c r="S360" s="13" t="s">
        <v>161</v>
      </c>
      <c r="T360" s="13" t="s">
        <v>161</v>
      </c>
      <c r="U360" s="24">
        <v>0.5</v>
      </c>
      <c r="V360" s="24">
        <v>0.5</v>
      </c>
      <c r="W360" s="24">
        <v>0.5</v>
      </c>
      <c r="X360" s="24" t="s">
        <v>311</v>
      </c>
      <c r="Y360" s="24" t="s">
        <v>311</v>
      </c>
      <c r="Z360" s="24" t="s">
        <v>161</v>
      </c>
      <c r="AC360" s="102" t="s">
        <v>227</v>
      </c>
      <c r="AD360">
        <v>26</v>
      </c>
    </row>
    <row r="361" spans="1:30">
      <c r="A361" s="13">
        <v>3928</v>
      </c>
      <c r="B361" s="13">
        <v>3928</v>
      </c>
      <c r="C361" s="13">
        <v>3928</v>
      </c>
      <c r="D361" t="s">
        <v>452</v>
      </c>
      <c r="E361" t="s">
        <v>1159</v>
      </c>
      <c r="F361" t="s">
        <v>1160</v>
      </c>
      <c r="G361" s="3" t="s">
        <v>1161</v>
      </c>
      <c r="H361" s="10" t="s">
        <v>1162</v>
      </c>
      <c r="I361" s="23" t="s">
        <v>461</v>
      </c>
      <c r="J361" s="13" t="s">
        <v>461</v>
      </c>
      <c r="K361" s="23">
        <v>75</v>
      </c>
      <c r="L361" s="14" t="s">
        <v>883</v>
      </c>
      <c r="M361" s="23">
        <v>75</v>
      </c>
      <c r="N361" s="14" t="s">
        <v>883</v>
      </c>
      <c r="O361" s="13">
        <v>3928</v>
      </c>
      <c r="P361" s="13">
        <v>3928</v>
      </c>
      <c r="Q361" s="13">
        <v>3928</v>
      </c>
      <c r="R361" s="13" t="s">
        <v>161</v>
      </c>
      <c r="S361" s="13" t="s">
        <v>161</v>
      </c>
      <c r="T361" s="13" t="s">
        <v>161</v>
      </c>
      <c r="U361" s="24">
        <v>0.5</v>
      </c>
      <c r="V361" s="24">
        <v>0.5</v>
      </c>
      <c r="W361" s="24">
        <v>0.5</v>
      </c>
      <c r="X361" s="24" t="s">
        <v>311</v>
      </c>
      <c r="Y361" s="24" t="s">
        <v>311</v>
      </c>
      <c r="Z361" s="24" t="s">
        <v>161</v>
      </c>
      <c r="AC361" s="102" t="s">
        <v>227</v>
      </c>
      <c r="AD361">
        <v>26</v>
      </c>
    </row>
    <row r="362" spans="1:30">
      <c r="A362" s="13">
        <v>2264</v>
      </c>
      <c r="B362" s="13">
        <v>2264</v>
      </c>
      <c r="C362" s="13">
        <v>2264</v>
      </c>
      <c r="D362" t="s">
        <v>452</v>
      </c>
      <c r="E362" t="s">
        <v>1112</v>
      </c>
      <c r="F362" t="s">
        <v>1113</v>
      </c>
      <c r="G362" s="3" t="s">
        <v>1114</v>
      </c>
      <c r="H362" s="10" t="s">
        <v>1115</v>
      </c>
      <c r="I362" s="23" t="s">
        <v>461</v>
      </c>
      <c r="J362" s="13" t="s">
        <v>461</v>
      </c>
      <c r="K362" s="23">
        <v>2</v>
      </c>
      <c r="L362" s="14" t="s">
        <v>684</v>
      </c>
      <c r="M362" s="23">
        <v>2</v>
      </c>
      <c r="N362" s="14" t="s">
        <v>684</v>
      </c>
      <c r="O362" s="13">
        <v>2264</v>
      </c>
      <c r="P362" s="13">
        <v>2264</v>
      </c>
      <c r="Q362" s="13">
        <v>2264</v>
      </c>
      <c r="R362" s="13" t="s">
        <v>161</v>
      </c>
      <c r="S362" s="13" t="s">
        <v>161</v>
      </c>
      <c r="T362" s="13" t="s">
        <v>161</v>
      </c>
      <c r="U362" s="24">
        <v>1</v>
      </c>
      <c r="V362" s="24">
        <v>1</v>
      </c>
      <c r="W362" s="24">
        <v>1</v>
      </c>
      <c r="X362" s="24" t="s">
        <v>311</v>
      </c>
      <c r="Y362" s="24" t="s">
        <v>311</v>
      </c>
      <c r="Z362" s="24" t="s">
        <v>161</v>
      </c>
      <c r="AC362" s="102" t="s">
        <v>227</v>
      </c>
      <c r="AD362">
        <v>27</v>
      </c>
    </row>
    <row r="363" spans="1:30">
      <c r="A363" s="13"/>
      <c r="B363" s="13"/>
      <c r="C363" s="13"/>
      <c r="G363" s="3" t="s">
        <v>1545</v>
      </c>
      <c r="H363" s="10" t="s">
        <v>1545</v>
      </c>
      <c r="J363" s="12"/>
      <c r="K363" s="23"/>
      <c r="M363" s="23"/>
      <c r="U363" s="24"/>
      <c r="V363" s="24"/>
      <c r="W363" s="24"/>
      <c r="X363" s="24" t="s">
        <v>311</v>
      </c>
      <c r="Y363" s="24"/>
      <c r="Z363" s="24"/>
      <c r="AC363" s="102"/>
      <c r="AD363" s="13"/>
    </row>
    <row r="364" spans="1:30">
      <c r="A364" s="13">
        <v>5423</v>
      </c>
      <c r="B364" s="13">
        <v>5423</v>
      </c>
      <c r="C364" s="13">
        <v>5423</v>
      </c>
      <c r="D364" t="s">
        <v>452</v>
      </c>
      <c r="E364" t="s">
        <v>694</v>
      </c>
      <c r="F364" t="s">
        <v>695</v>
      </c>
      <c r="G364" s="3" t="s">
        <v>696</v>
      </c>
      <c r="H364" s="10" t="s">
        <v>697</v>
      </c>
      <c r="I364" s="12">
        <v>75</v>
      </c>
      <c r="J364" s="12" t="s">
        <v>698</v>
      </c>
      <c r="K364" s="23">
        <v>75</v>
      </c>
      <c r="L364" s="14" t="s">
        <v>698</v>
      </c>
      <c r="M364" s="23">
        <v>50</v>
      </c>
      <c r="N364" s="14" t="s">
        <v>698</v>
      </c>
      <c r="O364" s="13">
        <v>5423</v>
      </c>
      <c r="P364" s="13">
        <v>5423</v>
      </c>
      <c r="Q364" s="13">
        <v>5423</v>
      </c>
      <c r="R364" s="13" t="s">
        <v>161</v>
      </c>
      <c r="S364" s="13" t="s">
        <v>161</v>
      </c>
      <c r="T364" s="13" t="s">
        <v>161</v>
      </c>
      <c r="U364" s="24">
        <v>1</v>
      </c>
      <c r="V364" s="24">
        <v>1</v>
      </c>
      <c r="W364" s="24">
        <v>1</v>
      </c>
      <c r="X364" s="24" t="s">
        <v>161</v>
      </c>
      <c r="Y364" s="24" t="s">
        <v>311</v>
      </c>
      <c r="Z364" s="24" t="s">
        <v>161</v>
      </c>
      <c r="AC364" s="102" t="s">
        <v>227</v>
      </c>
      <c r="AD364" s="13">
        <v>28</v>
      </c>
    </row>
    <row r="365" spans="1:30">
      <c r="A365" s="13">
        <v>5424</v>
      </c>
      <c r="B365" s="13">
        <v>5424</v>
      </c>
      <c r="C365" s="13">
        <v>5424</v>
      </c>
      <c r="D365" t="s">
        <v>452</v>
      </c>
      <c r="E365" t="s">
        <v>699</v>
      </c>
      <c r="F365" t="s">
        <v>700</v>
      </c>
      <c r="G365" s="3" t="s">
        <v>701</v>
      </c>
      <c r="H365" s="10" t="s">
        <v>702</v>
      </c>
      <c r="I365" s="12">
        <v>100</v>
      </c>
      <c r="J365" s="12" t="s">
        <v>698</v>
      </c>
      <c r="K365" s="23">
        <v>100</v>
      </c>
      <c r="L365" s="14" t="s">
        <v>698</v>
      </c>
      <c r="M365" s="23">
        <v>75</v>
      </c>
      <c r="N365" s="14" t="s">
        <v>698</v>
      </c>
      <c r="O365" s="13">
        <v>5424</v>
      </c>
      <c r="P365" s="13">
        <v>5424</v>
      </c>
      <c r="Q365" s="13">
        <v>5424</v>
      </c>
      <c r="R365" s="13" t="s">
        <v>161</v>
      </c>
      <c r="S365" s="13" t="s">
        <v>161</v>
      </c>
      <c r="T365" s="13" t="s">
        <v>161</v>
      </c>
      <c r="U365" s="24">
        <v>1</v>
      </c>
      <c r="V365" s="24">
        <v>1</v>
      </c>
      <c r="W365" s="24">
        <v>1</v>
      </c>
      <c r="X365" s="24" t="s">
        <v>161</v>
      </c>
      <c r="Y365" s="24" t="s">
        <v>311</v>
      </c>
      <c r="Z365" s="24" t="s">
        <v>161</v>
      </c>
      <c r="AC365" s="102" t="s">
        <v>227</v>
      </c>
      <c r="AD365" s="13">
        <v>28</v>
      </c>
    </row>
    <row r="366" spans="1:30">
      <c r="A366" s="13">
        <v>5425</v>
      </c>
      <c r="B366" s="13">
        <v>5425</v>
      </c>
      <c r="C366" s="13">
        <v>5425</v>
      </c>
      <c r="D366" t="s">
        <v>452</v>
      </c>
      <c r="E366" t="s">
        <v>703</v>
      </c>
      <c r="F366" t="s">
        <v>704</v>
      </c>
      <c r="G366" s="3" t="s">
        <v>705</v>
      </c>
      <c r="H366" s="10" t="s">
        <v>706</v>
      </c>
      <c r="I366" s="23">
        <v>125</v>
      </c>
      <c r="J366" s="13" t="s">
        <v>698</v>
      </c>
      <c r="K366" s="23">
        <v>125</v>
      </c>
      <c r="L366" s="14" t="s">
        <v>698</v>
      </c>
      <c r="M366" s="23">
        <v>100</v>
      </c>
      <c r="N366" s="14" t="s">
        <v>698</v>
      </c>
      <c r="O366" s="13">
        <v>5425</v>
      </c>
      <c r="P366" s="13">
        <v>5425</v>
      </c>
      <c r="Q366" s="13">
        <v>5425</v>
      </c>
      <c r="R366" s="13" t="s">
        <v>161</v>
      </c>
      <c r="S366" s="13" t="s">
        <v>161</v>
      </c>
      <c r="T366" s="13" t="s">
        <v>161</v>
      </c>
      <c r="U366" s="24">
        <v>1</v>
      </c>
      <c r="V366" s="24">
        <v>1</v>
      </c>
      <c r="W366" s="24">
        <v>1</v>
      </c>
      <c r="X366" s="24" t="s">
        <v>161</v>
      </c>
      <c r="Y366" s="24" t="s">
        <v>311</v>
      </c>
      <c r="Z366" s="24" t="s">
        <v>161</v>
      </c>
      <c r="AC366" s="102" t="s">
        <v>227</v>
      </c>
      <c r="AD366" s="13">
        <v>28</v>
      </c>
    </row>
    <row r="367" spans="1:30">
      <c r="A367" s="13">
        <v>5426</v>
      </c>
      <c r="B367" s="13">
        <v>5426</v>
      </c>
      <c r="C367" s="13">
        <v>5426</v>
      </c>
      <c r="D367" t="s">
        <v>452</v>
      </c>
      <c r="E367" t="s">
        <v>707</v>
      </c>
      <c r="F367" t="s">
        <v>708</v>
      </c>
      <c r="G367" s="3" t="s">
        <v>709</v>
      </c>
      <c r="H367" s="10" t="s">
        <v>710</v>
      </c>
      <c r="I367" s="23">
        <v>175</v>
      </c>
      <c r="J367" s="13" t="s">
        <v>698</v>
      </c>
      <c r="K367" s="23">
        <v>175</v>
      </c>
      <c r="L367" s="14" t="s">
        <v>698</v>
      </c>
      <c r="M367" s="23">
        <v>125</v>
      </c>
      <c r="N367" s="14" t="s">
        <v>698</v>
      </c>
      <c r="O367" s="13">
        <v>5426</v>
      </c>
      <c r="P367" s="13">
        <v>5426</v>
      </c>
      <c r="Q367" s="13">
        <v>5426</v>
      </c>
      <c r="R367" s="13" t="s">
        <v>161</v>
      </c>
      <c r="S367" s="13" t="s">
        <v>161</v>
      </c>
      <c r="T367" s="13" t="s">
        <v>161</v>
      </c>
      <c r="U367" s="24">
        <v>1</v>
      </c>
      <c r="V367" s="24">
        <v>1</v>
      </c>
      <c r="W367" s="24">
        <v>1</v>
      </c>
      <c r="X367" s="24" t="s">
        <v>161</v>
      </c>
      <c r="Y367" s="24" t="s">
        <v>311</v>
      </c>
      <c r="Z367" s="24" t="s">
        <v>161</v>
      </c>
      <c r="AC367" s="102" t="s">
        <v>227</v>
      </c>
      <c r="AD367" s="13">
        <v>28</v>
      </c>
    </row>
    <row r="368" spans="1:30">
      <c r="A368" s="13">
        <v>5427</v>
      </c>
      <c r="B368" s="13">
        <v>5427</v>
      </c>
      <c r="C368" s="13">
        <v>5427</v>
      </c>
      <c r="D368" t="s">
        <v>452</v>
      </c>
      <c r="E368" t="s">
        <v>711</v>
      </c>
      <c r="F368" s="13" t="s">
        <v>712</v>
      </c>
      <c r="G368" s="3" t="s">
        <v>713</v>
      </c>
      <c r="H368" s="10" t="s">
        <v>714</v>
      </c>
      <c r="I368" s="12">
        <v>200</v>
      </c>
      <c r="J368" s="12" t="s">
        <v>698</v>
      </c>
      <c r="K368" s="23">
        <v>200</v>
      </c>
      <c r="L368" s="14" t="s">
        <v>698</v>
      </c>
      <c r="M368" s="23">
        <v>150</v>
      </c>
      <c r="N368" s="14" t="s">
        <v>698</v>
      </c>
      <c r="O368" s="13">
        <v>5427</v>
      </c>
      <c r="P368" s="13">
        <v>5427</v>
      </c>
      <c r="Q368" s="13">
        <v>5427</v>
      </c>
      <c r="R368" s="13" t="s">
        <v>161</v>
      </c>
      <c r="S368" s="13" t="s">
        <v>161</v>
      </c>
      <c r="T368" s="13" t="s">
        <v>161</v>
      </c>
      <c r="U368" s="24">
        <v>1</v>
      </c>
      <c r="V368" s="24">
        <v>1</v>
      </c>
      <c r="W368" s="24">
        <v>1</v>
      </c>
      <c r="X368" s="24" t="s">
        <v>161</v>
      </c>
      <c r="Y368" s="24" t="s">
        <v>311</v>
      </c>
      <c r="Z368" s="24" t="s">
        <v>161</v>
      </c>
      <c r="AC368" s="102" t="s">
        <v>227</v>
      </c>
      <c r="AD368" s="13">
        <v>28</v>
      </c>
    </row>
    <row r="369" spans="1:30">
      <c r="A369" s="13">
        <v>5423</v>
      </c>
      <c r="B369" s="13">
        <v>5423</v>
      </c>
      <c r="C369" s="13">
        <v>5423</v>
      </c>
      <c r="D369" t="s">
        <v>452</v>
      </c>
      <c r="E369" t="s">
        <v>1546</v>
      </c>
      <c r="F369" s="13" t="s">
        <v>1547</v>
      </c>
      <c r="G369" s="22" t="s">
        <v>1548</v>
      </c>
      <c r="H369" s="10" t="s">
        <v>1549</v>
      </c>
      <c r="I369" s="23">
        <v>85</v>
      </c>
      <c r="J369" s="13" t="s">
        <v>698</v>
      </c>
      <c r="K369" s="23">
        <v>85</v>
      </c>
      <c r="L369" s="14" t="s">
        <v>698</v>
      </c>
      <c r="M369" s="23">
        <v>55</v>
      </c>
      <c r="N369" s="14" t="s">
        <v>698</v>
      </c>
      <c r="O369" s="13">
        <v>5423</v>
      </c>
      <c r="P369" s="13">
        <v>5423</v>
      </c>
      <c r="Q369" s="13">
        <v>5423</v>
      </c>
      <c r="R369" s="13" t="s">
        <v>161</v>
      </c>
      <c r="S369" s="13" t="s">
        <v>161</v>
      </c>
      <c r="T369" s="13" t="s">
        <v>161</v>
      </c>
      <c r="U369" s="24">
        <v>1</v>
      </c>
      <c r="V369" s="24">
        <v>1</v>
      </c>
      <c r="W369" s="24">
        <v>1</v>
      </c>
      <c r="X369" s="24" t="s">
        <v>161</v>
      </c>
      <c r="Y369" s="24" t="s">
        <v>311</v>
      </c>
      <c r="Z369" s="24" t="s">
        <v>161</v>
      </c>
      <c r="AC369" s="102" t="s">
        <v>227</v>
      </c>
      <c r="AD369" s="13">
        <v>28</v>
      </c>
    </row>
    <row r="370" spans="1:30">
      <c r="A370" s="13">
        <v>5424</v>
      </c>
      <c r="B370" s="13">
        <v>5424</v>
      </c>
      <c r="C370" s="13">
        <v>5424</v>
      </c>
      <c r="D370" t="s">
        <v>452</v>
      </c>
      <c r="E370" t="s">
        <v>1550</v>
      </c>
      <c r="F370" s="13" t="s">
        <v>1551</v>
      </c>
      <c r="G370" s="3" t="s">
        <v>1552</v>
      </c>
      <c r="H370" s="10" t="s">
        <v>1553</v>
      </c>
      <c r="I370" s="23">
        <v>110</v>
      </c>
      <c r="J370" s="13" t="s">
        <v>698</v>
      </c>
      <c r="K370" s="23">
        <v>110</v>
      </c>
      <c r="L370" s="14" t="s">
        <v>698</v>
      </c>
      <c r="M370" s="23">
        <v>80</v>
      </c>
      <c r="N370" s="14" t="s">
        <v>698</v>
      </c>
      <c r="O370" s="13">
        <v>5424</v>
      </c>
      <c r="P370" s="13">
        <v>5424</v>
      </c>
      <c r="Q370" s="13">
        <v>5424</v>
      </c>
      <c r="R370" s="13" t="s">
        <v>161</v>
      </c>
      <c r="S370" s="13" t="s">
        <v>161</v>
      </c>
      <c r="T370" s="13" t="s">
        <v>161</v>
      </c>
      <c r="U370" s="24">
        <v>1</v>
      </c>
      <c r="V370" s="24">
        <v>1</v>
      </c>
      <c r="W370" s="24">
        <v>1</v>
      </c>
      <c r="X370" s="24" t="s">
        <v>161</v>
      </c>
      <c r="Y370" s="24" t="s">
        <v>311</v>
      </c>
      <c r="Z370" s="24" t="s">
        <v>161</v>
      </c>
      <c r="AC370" s="102" t="s">
        <v>227</v>
      </c>
      <c r="AD370" s="13">
        <v>28</v>
      </c>
    </row>
    <row r="371" spans="1:30">
      <c r="A371" s="13">
        <v>5425</v>
      </c>
      <c r="B371" s="13">
        <v>5425</v>
      </c>
      <c r="C371" s="13">
        <v>5425</v>
      </c>
      <c r="D371" t="s">
        <v>452</v>
      </c>
      <c r="E371" t="s">
        <v>1554</v>
      </c>
      <c r="F371" s="13" t="s">
        <v>1555</v>
      </c>
      <c r="G371" s="3" t="s">
        <v>1556</v>
      </c>
      <c r="H371" s="10" t="s">
        <v>1557</v>
      </c>
      <c r="I371" s="12">
        <v>135</v>
      </c>
      <c r="J371" s="12" t="s">
        <v>698</v>
      </c>
      <c r="K371" s="23">
        <v>135</v>
      </c>
      <c r="L371" s="14" t="s">
        <v>698</v>
      </c>
      <c r="M371" s="23">
        <v>105</v>
      </c>
      <c r="N371" s="14" t="s">
        <v>698</v>
      </c>
      <c r="O371" s="13">
        <v>5425</v>
      </c>
      <c r="P371" s="13">
        <v>5425</v>
      </c>
      <c r="Q371" s="13">
        <v>5425</v>
      </c>
      <c r="R371" s="13" t="s">
        <v>161</v>
      </c>
      <c r="S371" s="13" t="s">
        <v>161</v>
      </c>
      <c r="T371" s="13" t="s">
        <v>161</v>
      </c>
      <c r="U371" s="24">
        <v>1</v>
      </c>
      <c r="V371" s="24">
        <v>1</v>
      </c>
      <c r="W371" s="24">
        <v>1</v>
      </c>
      <c r="X371" s="24" t="s">
        <v>161</v>
      </c>
      <c r="Y371" s="24" t="s">
        <v>311</v>
      </c>
      <c r="Z371" s="24" t="s">
        <v>161</v>
      </c>
      <c r="AC371" s="102" t="s">
        <v>227</v>
      </c>
      <c r="AD371" s="13">
        <v>28</v>
      </c>
    </row>
    <row r="372" spans="1:30">
      <c r="A372" s="13">
        <v>5426</v>
      </c>
      <c r="B372" s="13">
        <v>5426</v>
      </c>
      <c r="C372" s="13">
        <v>5426</v>
      </c>
      <c r="D372" t="s">
        <v>452</v>
      </c>
      <c r="E372" t="s">
        <v>1558</v>
      </c>
      <c r="F372" s="13" t="s">
        <v>1559</v>
      </c>
      <c r="G372" s="3" t="s">
        <v>1560</v>
      </c>
      <c r="H372" s="10" t="s">
        <v>1561</v>
      </c>
      <c r="I372" s="12">
        <v>185</v>
      </c>
      <c r="J372" s="12" t="s">
        <v>698</v>
      </c>
      <c r="K372" s="23">
        <v>185</v>
      </c>
      <c r="L372" s="14" t="s">
        <v>698</v>
      </c>
      <c r="M372" s="23">
        <v>130</v>
      </c>
      <c r="N372" s="14" t="s">
        <v>698</v>
      </c>
      <c r="O372" s="13">
        <v>5426</v>
      </c>
      <c r="P372" s="13">
        <v>5426</v>
      </c>
      <c r="Q372" s="13">
        <v>5426</v>
      </c>
      <c r="R372" s="13" t="s">
        <v>161</v>
      </c>
      <c r="S372" s="13" t="s">
        <v>161</v>
      </c>
      <c r="T372" s="13" t="s">
        <v>161</v>
      </c>
      <c r="U372" s="24">
        <v>1</v>
      </c>
      <c r="V372" s="24">
        <v>1</v>
      </c>
      <c r="W372" s="24">
        <v>1</v>
      </c>
      <c r="X372" s="24" t="s">
        <v>161</v>
      </c>
      <c r="Y372" s="24" t="s">
        <v>311</v>
      </c>
      <c r="Z372" s="24" t="s">
        <v>161</v>
      </c>
      <c r="AC372" s="102" t="s">
        <v>227</v>
      </c>
      <c r="AD372" s="13">
        <v>28</v>
      </c>
    </row>
    <row r="373" spans="1:30">
      <c r="A373" s="13">
        <v>5427</v>
      </c>
      <c r="B373" s="13">
        <v>5427</v>
      </c>
      <c r="C373" s="13">
        <v>5427</v>
      </c>
      <c r="D373" t="s">
        <v>452</v>
      </c>
      <c r="E373" t="s">
        <v>1562</v>
      </c>
      <c r="F373" s="13" t="s">
        <v>1563</v>
      </c>
      <c r="G373" s="3" t="s">
        <v>1564</v>
      </c>
      <c r="H373" s="10" t="s">
        <v>1565</v>
      </c>
      <c r="I373" s="12">
        <v>210</v>
      </c>
      <c r="J373" s="12" t="s">
        <v>698</v>
      </c>
      <c r="K373" s="23">
        <v>210</v>
      </c>
      <c r="L373" s="14" t="s">
        <v>698</v>
      </c>
      <c r="M373" s="23">
        <v>155</v>
      </c>
      <c r="N373" s="14" t="s">
        <v>698</v>
      </c>
      <c r="O373">
        <v>5427</v>
      </c>
      <c r="P373" s="13">
        <v>5427</v>
      </c>
      <c r="Q373">
        <v>5427</v>
      </c>
      <c r="R373" s="13" t="s">
        <v>161</v>
      </c>
      <c r="S373" s="13" t="s">
        <v>161</v>
      </c>
      <c r="T373" s="13" t="s">
        <v>161</v>
      </c>
      <c r="U373" s="24">
        <v>1</v>
      </c>
      <c r="V373" s="24">
        <v>1</v>
      </c>
      <c r="W373" s="24">
        <v>1</v>
      </c>
      <c r="X373" s="24" t="s">
        <v>161</v>
      </c>
      <c r="Y373" s="24" t="s">
        <v>311</v>
      </c>
      <c r="Z373" s="24" t="s">
        <v>161</v>
      </c>
      <c r="AC373" s="102" t="s">
        <v>227</v>
      </c>
      <c r="AD373" s="13">
        <v>28</v>
      </c>
    </row>
    <row r="374" spans="1:30">
      <c r="A374" s="13" t="s">
        <v>461</v>
      </c>
      <c r="B374" s="13">
        <v>2422</v>
      </c>
      <c r="C374" s="13" t="s">
        <v>461</v>
      </c>
      <c r="D374" t="s">
        <v>452</v>
      </c>
      <c r="E374" t="s">
        <v>655</v>
      </c>
      <c r="F374" s="13" t="s">
        <v>452</v>
      </c>
      <c r="G374" s="3" t="s">
        <v>1566</v>
      </c>
      <c r="H374" s="10" t="s">
        <v>1567</v>
      </c>
      <c r="I374" s="12" t="s">
        <v>461</v>
      </c>
      <c r="J374" s="12" t="s">
        <v>461</v>
      </c>
      <c r="K374" s="23">
        <v>7.5</v>
      </c>
      <c r="L374" s="14" t="s">
        <v>607</v>
      </c>
      <c r="M374" s="23">
        <v>7.5</v>
      </c>
      <c r="N374" s="14" t="s">
        <v>607</v>
      </c>
      <c r="O374" s="13" t="s">
        <v>461</v>
      </c>
      <c r="P374" s="13">
        <v>2422</v>
      </c>
      <c r="Q374" s="13" t="s">
        <v>461</v>
      </c>
      <c r="R374" s="13" t="s">
        <v>461</v>
      </c>
      <c r="S374" s="13" t="s">
        <v>1299</v>
      </c>
      <c r="T374" s="13" t="s">
        <v>461</v>
      </c>
      <c r="U374" s="24">
        <v>1</v>
      </c>
      <c r="V374" s="24">
        <v>1</v>
      </c>
      <c r="W374" s="24">
        <v>1</v>
      </c>
      <c r="X374" s="24" t="s">
        <v>311</v>
      </c>
      <c r="Y374" s="24" t="s">
        <v>311</v>
      </c>
      <c r="Z374" s="24" t="s">
        <v>311</v>
      </c>
      <c r="AC374" s="102" t="s">
        <v>227</v>
      </c>
      <c r="AD374" s="13">
        <v>29</v>
      </c>
    </row>
    <row r="375" spans="1:30">
      <c r="A375" s="13" t="s">
        <v>461</v>
      </c>
      <c r="B375" s="13">
        <v>2422</v>
      </c>
      <c r="C375" s="13" t="s">
        <v>461</v>
      </c>
      <c r="D375" t="s">
        <v>452</v>
      </c>
      <c r="E375" t="s">
        <v>656</v>
      </c>
      <c r="F375" s="13" t="s">
        <v>1295</v>
      </c>
      <c r="G375" s="22" t="s">
        <v>1568</v>
      </c>
      <c r="H375" s="10" t="s">
        <v>1569</v>
      </c>
      <c r="I375" s="12" t="s">
        <v>461</v>
      </c>
      <c r="J375" s="12" t="s">
        <v>461</v>
      </c>
      <c r="K375" s="23">
        <v>6</v>
      </c>
      <c r="L375" s="14" t="s">
        <v>607</v>
      </c>
      <c r="M375" s="13">
        <v>6</v>
      </c>
      <c r="N375" s="14" t="s">
        <v>607</v>
      </c>
      <c r="O375" s="13" t="s">
        <v>461</v>
      </c>
      <c r="P375" s="13">
        <v>2422</v>
      </c>
      <c r="Q375" s="13" t="s">
        <v>461</v>
      </c>
      <c r="R375" s="13" t="s">
        <v>461</v>
      </c>
      <c r="S375" s="13" t="s">
        <v>161</v>
      </c>
      <c r="T375" s="13" t="s">
        <v>461</v>
      </c>
      <c r="U375" s="24">
        <v>1</v>
      </c>
      <c r="V375" s="24">
        <v>1</v>
      </c>
      <c r="W375" s="24">
        <v>1</v>
      </c>
      <c r="X375" s="24" t="s">
        <v>311</v>
      </c>
      <c r="Y375" s="24" t="s">
        <v>311</v>
      </c>
      <c r="Z375" s="24" t="s">
        <v>311</v>
      </c>
      <c r="AC375" s="102" t="s">
        <v>227</v>
      </c>
      <c r="AD375" s="13">
        <v>29</v>
      </c>
    </row>
    <row r="376" spans="1:30">
      <c r="A376" s="13" t="s">
        <v>461</v>
      </c>
      <c r="B376" s="13">
        <v>2218</v>
      </c>
      <c r="C376" s="13" t="s">
        <v>461</v>
      </c>
      <c r="D376" s="14" t="s">
        <v>452</v>
      </c>
      <c r="E376" t="s">
        <v>1570</v>
      </c>
      <c r="F376" s="13" t="s">
        <v>452</v>
      </c>
      <c r="G376" s="3" t="s">
        <v>1571</v>
      </c>
      <c r="H376" s="10" t="s">
        <v>1572</v>
      </c>
      <c r="I376" s="12" t="s">
        <v>461</v>
      </c>
      <c r="J376" s="12" t="s">
        <v>461</v>
      </c>
      <c r="K376" s="23">
        <v>7</v>
      </c>
      <c r="L376" s="14" t="s">
        <v>607</v>
      </c>
      <c r="M376" s="13">
        <v>7</v>
      </c>
      <c r="N376" s="14" t="s">
        <v>607</v>
      </c>
      <c r="O376" s="13" t="s">
        <v>461</v>
      </c>
      <c r="P376" s="13">
        <v>2218</v>
      </c>
      <c r="Q376" s="13" t="s">
        <v>461</v>
      </c>
      <c r="R376" s="13" t="s">
        <v>461</v>
      </c>
      <c r="S376" s="13" t="s">
        <v>1299</v>
      </c>
      <c r="T376" s="13" t="s">
        <v>461</v>
      </c>
      <c r="U376" s="24">
        <v>1</v>
      </c>
      <c r="V376" s="24">
        <v>1</v>
      </c>
      <c r="W376" s="24">
        <v>1</v>
      </c>
      <c r="X376" s="24" t="s">
        <v>311</v>
      </c>
      <c r="Y376" s="24" t="s">
        <v>311</v>
      </c>
      <c r="Z376" s="24" t="s">
        <v>311</v>
      </c>
      <c r="AC376" s="102" t="s">
        <v>227</v>
      </c>
      <c r="AD376" s="13">
        <v>29</v>
      </c>
    </row>
    <row r="377" spans="1:30">
      <c r="A377" s="13">
        <v>3276</v>
      </c>
      <c r="B377" s="13">
        <v>3276</v>
      </c>
      <c r="C377" s="13">
        <v>3276</v>
      </c>
      <c r="D377" s="14" t="s">
        <v>452</v>
      </c>
      <c r="E377" t="s">
        <v>603</v>
      </c>
      <c r="F377" s="13" t="s">
        <v>452</v>
      </c>
      <c r="G377" s="3" t="s">
        <v>605</v>
      </c>
      <c r="H377" s="10" t="s">
        <v>606</v>
      </c>
      <c r="I377" s="12" t="s">
        <v>461</v>
      </c>
      <c r="J377" s="12" t="s">
        <v>607</v>
      </c>
      <c r="K377" s="23">
        <v>7</v>
      </c>
      <c r="L377" s="14" t="s">
        <v>607</v>
      </c>
      <c r="M377" s="23">
        <v>7</v>
      </c>
      <c r="N377" s="14" t="s">
        <v>607</v>
      </c>
      <c r="O377">
        <v>3276</v>
      </c>
      <c r="P377" s="13">
        <v>3276</v>
      </c>
      <c r="Q377" s="13">
        <v>3276</v>
      </c>
      <c r="R377" s="13" t="s">
        <v>161</v>
      </c>
      <c r="S377" s="13" t="s">
        <v>161</v>
      </c>
      <c r="T377" s="13" t="s">
        <v>161</v>
      </c>
      <c r="U377" s="24">
        <v>1</v>
      </c>
      <c r="V377" s="24">
        <v>1</v>
      </c>
      <c r="W377" s="24">
        <v>1</v>
      </c>
      <c r="X377" s="24" t="s">
        <v>311</v>
      </c>
      <c r="Y377" s="24" t="s">
        <v>311</v>
      </c>
      <c r="Z377" s="24" t="s">
        <v>311</v>
      </c>
      <c r="AC377" s="102" t="s">
        <v>227</v>
      </c>
      <c r="AD377" s="13">
        <v>29</v>
      </c>
    </row>
    <row r="378" spans="1:30">
      <c r="A378" s="13">
        <v>3276</v>
      </c>
      <c r="B378" s="13">
        <v>3276</v>
      </c>
      <c r="C378" s="13">
        <v>3276</v>
      </c>
      <c r="D378" t="s">
        <v>452</v>
      </c>
      <c r="E378" t="s">
        <v>608</v>
      </c>
      <c r="F378" s="13" t="s">
        <v>452</v>
      </c>
      <c r="G378" s="3" t="s">
        <v>610</v>
      </c>
      <c r="H378" s="10" t="s">
        <v>611</v>
      </c>
      <c r="I378" s="12" t="s">
        <v>461</v>
      </c>
      <c r="J378" s="12" t="s">
        <v>607</v>
      </c>
      <c r="K378" s="23">
        <v>8</v>
      </c>
      <c r="L378" s="14" t="s">
        <v>607</v>
      </c>
      <c r="M378" s="23">
        <v>8</v>
      </c>
      <c r="N378" s="14" t="s">
        <v>607</v>
      </c>
      <c r="O378">
        <v>3276</v>
      </c>
      <c r="P378" s="13">
        <v>3276</v>
      </c>
      <c r="Q378" s="13">
        <v>3276</v>
      </c>
      <c r="R378" s="13" t="s">
        <v>161</v>
      </c>
      <c r="S378" s="13" t="s">
        <v>161</v>
      </c>
      <c r="T378" s="13" t="s">
        <v>161</v>
      </c>
      <c r="U378" s="24">
        <v>1</v>
      </c>
      <c r="V378" s="24">
        <v>1</v>
      </c>
      <c r="W378" s="24">
        <v>1</v>
      </c>
      <c r="X378" s="24" t="s">
        <v>311</v>
      </c>
      <c r="Y378" s="24" t="s">
        <v>311</v>
      </c>
      <c r="Z378" s="24" t="s">
        <v>311</v>
      </c>
      <c r="AC378" s="102" t="s">
        <v>227</v>
      </c>
      <c r="AD378" s="13">
        <v>29</v>
      </c>
    </row>
    <row r="379" spans="1:30">
      <c r="A379" s="13" t="s">
        <v>461</v>
      </c>
      <c r="B379" s="13">
        <v>2218</v>
      </c>
      <c r="C379" s="13">
        <v>2218</v>
      </c>
      <c r="D379" t="s">
        <v>452</v>
      </c>
      <c r="E379" t="s">
        <v>1573</v>
      </c>
      <c r="F379" s="13" t="s">
        <v>1295</v>
      </c>
      <c r="G379" s="22" t="s">
        <v>1571</v>
      </c>
      <c r="H379" s="10" t="s">
        <v>1574</v>
      </c>
      <c r="I379" s="12" t="s">
        <v>461</v>
      </c>
      <c r="J379" s="12" t="s">
        <v>461</v>
      </c>
      <c r="K379" s="23">
        <v>7</v>
      </c>
      <c r="L379" s="14" t="s">
        <v>607</v>
      </c>
      <c r="M379" s="23">
        <v>7</v>
      </c>
      <c r="N379" s="14" t="s">
        <v>607</v>
      </c>
      <c r="O379" s="13" t="s">
        <v>461</v>
      </c>
      <c r="P379" s="13">
        <v>2218</v>
      </c>
      <c r="Q379" s="13">
        <v>2218</v>
      </c>
      <c r="R379" s="13" t="s">
        <v>461</v>
      </c>
      <c r="S379" s="13" t="s">
        <v>161</v>
      </c>
      <c r="T379" s="13" t="s">
        <v>461</v>
      </c>
      <c r="U379" s="24">
        <v>1</v>
      </c>
      <c r="V379" s="24">
        <v>1</v>
      </c>
      <c r="W379" s="24">
        <v>1</v>
      </c>
      <c r="X379" s="24" t="s">
        <v>311</v>
      </c>
      <c r="Y379" s="24" t="s">
        <v>311</v>
      </c>
      <c r="Z379" s="24" t="s">
        <v>311</v>
      </c>
      <c r="AC379" s="102" t="s">
        <v>227</v>
      </c>
      <c r="AD379" s="13">
        <v>29</v>
      </c>
    </row>
    <row r="380" spans="1:30">
      <c r="A380" s="13">
        <v>3276</v>
      </c>
      <c r="B380" s="13">
        <v>3276</v>
      </c>
      <c r="C380" s="13">
        <v>3276</v>
      </c>
      <c r="D380" t="s">
        <v>452</v>
      </c>
      <c r="E380" t="s">
        <v>604</v>
      </c>
      <c r="F380" s="13" t="s">
        <v>1315</v>
      </c>
      <c r="G380" s="3" t="s">
        <v>605</v>
      </c>
      <c r="H380" s="10" t="s">
        <v>1575</v>
      </c>
      <c r="I380" s="12" t="s">
        <v>461</v>
      </c>
      <c r="J380" s="12" t="s">
        <v>607</v>
      </c>
      <c r="K380" s="23">
        <v>7</v>
      </c>
      <c r="L380" s="14" t="s">
        <v>607</v>
      </c>
      <c r="M380" s="23">
        <v>7</v>
      </c>
      <c r="N380" s="14" t="s">
        <v>607</v>
      </c>
      <c r="O380" s="13">
        <v>3276</v>
      </c>
      <c r="P380" s="13">
        <v>3276</v>
      </c>
      <c r="Q380" s="13">
        <v>3276</v>
      </c>
      <c r="R380" s="13" t="s">
        <v>161</v>
      </c>
      <c r="S380" s="13" t="s">
        <v>161</v>
      </c>
      <c r="T380" s="13" t="s">
        <v>161</v>
      </c>
      <c r="U380" s="24">
        <v>1</v>
      </c>
      <c r="V380" s="24">
        <v>1</v>
      </c>
      <c r="W380" s="24">
        <v>1</v>
      </c>
      <c r="X380" s="24" t="s">
        <v>311</v>
      </c>
      <c r="Y380" s="24" t="s">
        <v>311</v>
      </c>
      <c r="Z380" s="24" t="s">
        <v>311</v>
      </c>
      <c r="AC380" s="102" t="s">
        <v>227</v>
      </c>
      <c r="AD380" s="13">
        <v>29</v>
      </c>
    </row>
    <row r="381" spans="1:30">
      <c r="A381" s="13">
        <v>3276</v>
      </c>
      <c r="B381" s="13">
        <v>3276</v>
      </c>
      <c r="C381" s="13">
        <v>3276</v>
      </c>
      <c r="D381" t="s">
        <v>452</v>
      </c>
      <c r="E381" t="s">
        <v>609</v>
      </c>
      <c r="F381" s="13" t="s">
        <v>1576</v>
      </c>
      <c r="G381" s="3" t="s">
        <v>610</v>
      </c>
      <c r="H381" s="10" t="s">
        <v>1577</v>
      </c>
      <c r="I381" s="12" t="s">
        <v>461</v>
      </c>
      <c r="J381" s="12" t="s">
        <v>607</v>
      </c>
      <c r="K381" s="23">
        <v>8</v>
      </c>
      <c r="L381" s="14" t="s">
        <v>607</v>
      </c>
      <c r="M381" s="23">
        <v>8</v>
      </c>
      <c r="N381" s="14" t="s">
        <v>607</v>
      </c>
      <c r="O381" s="13">
        <v>3276</v>
      </c>
      <c r="P381" s="13">
        <v>3276</v>
      </c>
      <c r="Q381" s="13">
        <v>3276</v>
      </c>
      <c r="R381" s="13" t="s">
        <v>161</v>
      </c>
      <c r="S381" s="13" t="s">
        <v>161</v>
      </c>
      <c r="T381" s="13" t="s">
        <v>161</v>
      </c>
      <c r="U381" s="24">
        <v>1</v>
      </c>
      <c r="V381" s="24">
        <v>1</v>
      </c>
      <c r="W381" s="24">
        <v>1</v>
      </c>
      <c r="X381" s="24" t="s">
        <v>311</v>
      </c>
      <c r="Y381" s="13" t="s">
        <v>311</v>
      </c>
      <c r="Z381" s="13" t="s">
        <v>311</v>
      </c>
      <c r="AC381" s="102" t="s">
        <v>227</v>
      </c>
      <c r="AD381" s="13">
        <v>29</v>
      </c>
    </row>
    <row r="382" spans="1:30">
      <c r="A382" s="13" t="s">
        <v>461</v>
      </c>
      <c r="B382" s="13">
        <v>3491</v>
      </c>
      <c r="C382" s="13" t="s">
        <v>461</v>
      </c>
      <c r="D382" t="s">
        <v>452</v>
      </c>
      <c r="E382" t="s">
        <v>1578</v>
      </c>
      <c r="F382" s="13" t="s">
        <v>452</v>
      </c>
      <c r="G382" s="3" t="s">
        <v>1579</v>
      </c>
      <c r="H382" s="10" t="s">
        <v>1580</v>
      </c>
      <c r="I382" s="12" t="s">
        <v>461</v>
      </c>
      <c r="J382" s="12" t="s">
        <v>461</v>
      </c>
      <c r="K382" s="23">
        <v>420</v>
      </c>
      <c r="L382" s="14" t="s">
        <v>1581</v>
      </c>
      <c r="M382" s="23">
        <v>420</v>
      </c>
      <c r="N382" s="14" t="s">
        <v>1581</v>
      </c>
      <c r="O382" s="13" t="s">
        <v>461</v>
      </c>
      <c r="P382" s="13">
        <v>3491</v>
      </c>
      <c r="Q382" s="13" t="s">
        <v>461</v>
      </c>
      <c r="R382" s="13" t="s">
        <v>461</v>
      </c>
      <c r="S382" s="13" t="s">
        <v>1299</v>
      </c>
      <c r="T382" s="13" t="s">
        <v>461</v>
      </c>
      <c r="U382" s="24">
        <v>1</v>
      </c>
      <c r="V382" s="24">
        <v>1</v>
      </c>
      <c r="W382" s="24">
        <v>1</v>
      </c>
      <c r="X382" s="24" t="s">
        <v>311</v>
      </c>
      <c r="Y382" s="13" t="s">
        <v>311</v>
      </c>
      <c r="Z382" s="13" t="s">
        <v>311</v>
      </c>
      <c r="AC382" s="102" t="s">
        <v>227</v>
      </c>
      <c r="AD382" s="13">
        <v>30</v>
      </c>
    </row>
    <row r="383" spans="1:30">
      <c r="A383" s="13" t="s">
        <v>461</v>
      </c>
      <c r="B383" s="13">
        <v>3492</v>
      </c>
      <c r="C383" s="13" t="s">
        <v>461</v>
      </c>
      <c r="D383" t="s">
        <v>452</v>
      </c>
      <c r="E383" t="s">
        <v>1582</v>
      </c>
      <c r="F383" s="13" t="s">
        <v>452</v>
      </c>
      <c r="G383" s="3" t="s">
        <v>1583</v>
      </c>
      <c r="H383" s="10" t="s">
        <v>1584</v>
      </c>
      <c r="I383" s="12" t="s">
        <v>461</v>
      </c>
      <c r="J383" s="12" t="s">
        <v>461</v>
      </c>
      <c r="K383" s="23">
        <v>200</v>
      </c>
      <c r="L383" s="14" t="s">
        <v>1581</v>
      </c>
      <c r="M383" s="23">
        <v>200</v>
      </c>
      <c r="N383" s="14" t="s">
        <v>1581</v>
      </c>
      <c r="O383" s="13" t="s">
        <v>461</v>
      </c>
      <c r="P383" s="13">
        <v>3492</v>
      </c>
      <c r="Q383" s="13" t="s">
        <v>461</v>
      </c>
      <c r="R383" s="13" t="s">
        <v>461</v>
      </c>
      <c r="S383" s="13" t="s">
        <v>1299</v>
      </c>
      <c r="T383" s="13" t="s">
        <v>461</v>
      </c>
      <c r="U383" s="24">
        <v>1</v>
      </c>
      <c r="V383" s="24">
        <v>1</v>
      </c>
      <c r="W383" s="24">
        <v>1</v>
      </c>
      <c r="X383" s="24" t="s">
        <v>311</v>
      </c>
      <c r="Y383" s="13" t="s">
        <v>311</v>
      </c>
      <c r="Z383" s="13" t="s">
        <v>311</v>
      </c>
      <c r="AC383" s="102" t="s">
        <v>227</v>
      </c>
      <c r="AD383" s="13">
        <v>30</v>
      </c>
    </row>
    <row r="384" spans="1:30">
      <c r="A384" s="13" t="s">
        <v>461</v>
      </c>
      <c r="B384" s="13">
        <v>3491</v>
      </c>
      <c r="C384" s="13" t="s">
        <v>461</v>
      </c>
      <c r="D384" t="s">
        <v>452</v>
      </c>
      <c r="E384" t="s">
        <v>1585</v>
      </c>
      <c r="F384" s="13" t="s">
        <v>1295</v>
      </c>
      <c r="G384" s="22" t="s">
        <v>1579</v>
      </c>
      <c r="H384" s="10" t="s">
        <v>1586</v>
      </c>
      <c r="I384" s="12" t="s">
        <v>461</v>
      </c>
      <c r="J384" s="12" t="s">
        <v>461</v>
      </c>
      <c r="K384" s="23">
        <v>320</v>
      </c>
      <c r="L384" s="14" t="s">
        <v>1581</v>
      </c>
      <c r="M384" s="23">
        <v>320</v>
      </c>
      <c r="N384" s="14" t="s">
        <v>1581</v>
      </c>
      <c r="O384" s="13" t="s">
        <v>461</v>
      </c>
      <c r="P384" s="13">
        <v>3491</v>
      </c>
      <c r="Q384" s="13" t="s">
        <v>461</v>
      </c>
      <c r="R384" s="13" t="s">
        <v>461</v>
      </c>
      <c r="S384" s="13" t="s">
        <v>161</v>
      </c>
      <c r="T384" s="13" t="s">
        <v>461</v>
      </c>
      <c r="U384" s="24">
        <v>1</v>
      </c>
      <c r="V384" s="24">
        <v>1</v>
      </c>
      <c r="W384" s="24">
        <v>1</v>
      </c>
      <c r="X384" s="24" t="s">
        <v>311</v>
      </c>
      <c r="Y384" s="13" t="s">
        <v>311</v>
      </c>
      <c r="Z384" s="13" t="s">
        <v>311</v>
      </c>
      <c r="AC384" s="102" t="s">
        <v>227</v>
      </c>
      <c r="AD384" s="13">
        <v>30</v>
      </c>
    </row>
    <row r="385" spans="1:30">
      <c r="A385" s="13" t="s">
        <v>461</v>
      </c>
      <c r="B385" s="13">
        <v>3492</v>
      </c>
      <c r="C385" s="13" t="s">
        <v>461</v>
      </c>
      <c r="D385" s="14" t="s">
        <v>452</v>
      </c>
      <c r="E385" t="s">
        <v>1587</v>
      </c>
      <c r="F385" s="13" t="s">
        <v>1295</v>
      </c>
      <c r="G385" s="3" t="s">
        <v>1583</v>
      </c>
      <c r="H385" s="10" t="s">
        <v>1588</v>
      </c>
      <c r="I385" s="12" t="s">
        <v>461</v>
      </c>
      <c r="J385" s="12" t="s">
        <v>461</v>
      </c>
      <c r="K385" s="23">
        <v>150</v>
      </c>
      <c r="L385" s="14" t="s">
        <v>1581</v>
      </c>
      <c r="M385" s="23">
        <v>150</v>
      </c>
      <c r="N385" s="14" t="s">
        <v>1581</v>
      </c>
      <c r="O385" s="13" t="s">
        <v>461</v>
      </c>
      <c r="P385" s="13">
        <v>3492</v>
      </c>
      <c r="Q385" s="13" t="s">
        <v>461</v>
      </c>
      <c r="R385" s="13" t="s">
        <v>461</v>
      </c>
      <c r="S385" s="13" t="s">
        <v>161</v>
      </c>
      <c r="T385" s="13" t="s">
        <v>461</v>
      </c>
      <c r="U385" s="24">
        <v>1</v>
      </c>
      <c r="V385" s="24">
        <v>1</v>
      </c>
      <c r="W385" s="24">
        <v>1</v>
      </c>
      <c r="X385" s="24" t="s">
        <v>311</v>
      </c>
      <c r="Y385" s="13" t="s">
        <v>311</v>
      </c>
      <c r="Z385" s="13" t="s">
        <v>311</v>
      </c>
      <c r="AC385" s="102" t="s">
        <v>227</v>
      </c>
      <c r="AD385" s="13">
        <v>30</v>
      </c>
    </row>
    <row r="386" spans="1:30">
      <c r="A386" s="13" t="s">
        <v>461</v>
      </c>
      <c r="B386" s="13">
        <v>5436</v>
      </c>
      <c r="C386" s="13" t="s">
        <v>461</v>
      </c>
      <c r="D386" s="14" t="s">
        <v>452</v>
      </c>
      <c r="E386" t="s">
        <v>659</v>
      </c>
      <c r="F386" s="13" t="s">
        <v>452</v>
      </c>
      <c r="G386" s="3" t="s">
        <v>1589</v>
      </c>
      <c r="H386" s="10" t="s">
        <v>1590</v>
      </c>
      <c r="I386" s="12" t="s">
        <v>461</v>
      </c>
      <c r="J386" s="12" t="s">
        <v>461</v>
      </c>
      <c r="K386" s="23">
        <v>4</v>
      </c>
      <c r="L386" s="14" t="s">
        <v>607</v>
      </c>
      <c r="M386" s="23">
        <v>4</v>
      </c>
      <c r="N386" s="14" t="s">
        <v>607</v>
      </c>
      <c r="O386" s="13" t="s">
        <v>461</v>
      </c>
      <c r="P386" s="13">
        <v>5436</v>
      </c>
      <c r="Q386" s="13" t="s">
        <v>461</v>
      </c>
      <c r="R386" s="13" t="s">
        <v>461</v>
      </c>
      <c r="S386" s="13" t="s">
        <v>1299</v>
      </c>
      <c r="T386" s="13" t="s">
        <v>461</v>
      </c>
      <c r="U386" s="24">
        <v>1</v>
      </c>
      <c r="V386" s="24">
        <v>1</v>
      </c>
      <c r="W386" s="24">
        <v>1</v>
      </c>
      <c r="X386" s="24" t="s">
        <v>311</v>
      </c>
      <c r="Y386" s="13" t="s">
        <v>311</v>
      </c>
      <c r="Z386" s="13" t="s">
        <v>311</v>
      </c>
      <c r="AC386" s="102" t="s">
        <v>227</v>
      </c>
      <c r="AD386" s="13">
        <v>29</v>
      </c>
    </row>
    <row r="387" spans="1:30">
      <c r="A387" s="13" t="s">
        <v>461</v>
      </c>
      <c r="B387" s="13">
        <v>5436</v>
      </c>
      <c r="C387" s="13" t="s">
        <v>461</v>
      </c>
      <c r="D387" s="14" t="s">
        <v>452</v>
      </c>
      <c r="E387" t="s">
        <v>660</v>
      </c>
      <c r="F387" s="13" t="s">
        <v>1295</v>
      </c>
      <c r="G387" s="3" t="s">
        <v>1589</v>
      </c>
      <c r="H387" s="10" t="s">
        <v>1591</v>
      </c>
      <c r="I387" s="12" t="s">
        <v>461</v>
      </c>
      <c r="J387" s="12" t="s">
        <v>461</v>
      </c>
      <c r="K387" s="23">
        <v>2.75</v>
      </c>
      <c r="L387" s="14" t="s">
        <v>607</v>
      </c>
      <c r="M387" s="23">
        <v>2.75</v>
      </c>
      <c r="N387" s="14" t="s">
        <v>607</v>
      </c>
      <c r="O387" s="13" t="s">
        <v>461</v>
      </c>
      <c r="P387" s="13">
        <v>5436</v>
      </c>
      <c r="Q387" s="13" t="s">
        <v>461</v>
      </c>
      <c r="R387" s="13" t="s">
        <v>461</v>
      </c>
      <c r="S387" s="13" t="s">
        <v>161</v>
      </c>
      <c r="T387" s="13" t="s">
        <v>461</v>
      </c>
      <c r="U387" s="24">
        <v>1</v>
      </c>
      <c r="V387" s="24">
        <v>1</v>
      </c>
      <c r="W387" s="24">
        <v>1</v>
      </c>
      <c r="X387" s="24" t="s">
        <v>311</v>
      </c>
      <c r="Y387" s="13" t="s">
        <v>311</v>
      </c>
      <c r="Z387" s="13" t="s">
        <v>311</v>
      </c>
      <c r="AC387" s="102" t="s">
        <v>227</v>
      </c>
      <c r="AD387" s="13">
        <v>29</v>
      </c>
    </row>
    <row r="388" spans="1:30">
      <c r="A388" s="13" t="s">
        <v>461</v>
      </c>
      <c r="B388" s="13">
        <v>5081</v>
      </c>
      <c r="C388" s="13">
        <v>5081</v>
      </c>
      <c r="D388" s="14" t="s">
        <v>452</v>
      </c>
      <c r="E388" t="s">
        <v>680</v>
      </c>
      <c r="F388" t="s">
        <v>452</v>
      </c>
      <c r="G388" s="3" t="s">
        <v>1592</v>
      </c>
      <c r="H388" s="10" t="s">
        <v>1593</v>
      </c>
      <c r="I388" s="23" t="s">
        <v>461</v>
      </c>
      <c r="J388" s="13" t="s">
        <v>461</v>
      </c>
      <c r="K388" s="12">
        <v>0.4</v>
      </c>
      <c r="L388" s="99" t="s">
        <v>684</v>
      </c>
      <c r="M388" s="23">
        <v>0.4</v>
      </c>
      <c r="N388" s="99" t="s">
        <v>684</v>
      </c>
      <c r="O388" s="13" t="s">
        <v>461</v>
      </c>
      <c r="P388" s="13">
        <v>5081</v>
      </c>
      <c r="Q388" s="13">
        <v>5081</v>
      </c>
      <c r="R388" s="13" t="s">
        <v>461</v>
      </c>
      <c r="S388" s="13" t="s">
        <v>1299</v>
      </c>
      <c r="T388" s="12" t="s">
        <v>461</v>
      </c>
      <c r="U388" s="24">
        <v>1</v>
      </c>
      <c r="V388" s="24">
        <v>1</v>
      </c>
      <c r="W388" s="24">
        <v>1</v>
      </c>
      <c r="X388" s="24" t="s">
        <v>311</v>
      </c>
      <c r="Y388" s="24" t="s">
        <v>161</v>
      </c>
      <c r="Z388" s="24" t="s">
        <v>161</v>
      </c>
      <c r="AA388" s="11" t="s">
        <v>227</v>
      </c>
      <c r="AB388" s="11" t="s">
        <v>163</v>
      </c>
      <c r="AC388" s="11" t="s">
        <v>227</v>
      </c>
      <c r="AD388" s="11">
        <v>30</v>
      </c>
    </row>
    <row r="389" spans="1:30">
      <c r="A389" s="13" t="s">
        <v>461</v>
      </c>
      <c r="B389" s="13">
        <v>5081</v>
      </c>
      <c r="C389" s="13">
        <v>5081</v>
      </c>
      <c r="D389" s="14" t="s">
        <v>452</v>
      </c>
      <c r="E389" t="s">
        <v>681</v>
      </c>
      <c r="F389" s="13" t="s">
        <v>1295</v>
      </c>
      <c r="G389" s="3" t="s">
        <v>1592</v>
      </c>
      <c r="H389" s="10" t="s">
        <v>1594</v>
      </c>
      <c r="I389" s="23" t="s">
        <v>461</v>
      </c>
      <c r="J389" s="13" t="s">
        <v>461</v>
      </c>
      <c r="K389" s="12">
        <v>0.3</v>
      </c>
      <c r="L389" s="99" t="s">
        <v>684</v>
      </c>
      <c r="M389" s="23">
        <v>0.3</v>
      </c>
      <c r="N389" s="99" t="s">
        <v>684</v>
      </c>
      <c r="O389" s="13" t="s">
        <v>461</v>
      </c>
      <c r="P389" s="13">
        <v>5081</v>
      </c>
      <c r="Q389" s="13">
        <v>5081</v>
      </c>
      <c r="R389" s="13" t="s">
        <v>461</v>
      </c>
      <c r="S389" s="13" t="s">
        <v>161</v>
      </c>
      <c r="T389" s="12" t="s">
        <v>461</v>
      </c>
      <c r="U389" s="24">
        <v>1</v>
      </c>
      <c r="V389" s="24">
        <v>1</v>
      </c>
      <c r="W389" s="24">
        <v>1</v>
      </c>
      <c r="X389" s="24" t="s">
        <v>311</v>
      </c>
      <c r="Y389" s="24" t="s">
        <v>161</v>
      </c>
      <c r="Z389" s="24" t="s">
        <v>161</v>
      </c>
      <c r="AA389" s="11" t="s">
        <v>227</v>
      </c>
      <c r="AB389" s="11" t="s">
        <v>163</v>
      </c>
      <c r="AC389" s="11" t="s">
        <v>227</v>
      </c>
      <c r="AD389" s="11">
        <v>30</v>
      </c>
    </row>
    <row r="390" spans="1:30">
      <c r="A390" s="13" t="s">
        <v>461</v>
      </c>
      <c r="B390" s="13">
        <v>10030</v>
      </c>
      <c r="C390" s="13">
        <v>10030</v>
      </c>
      <c r="D390" s="14" t="s">
        <v>452</v>
      </c>
      <c r="E390" t="s">
        <v>685</v>
      </c>
      <c r="F390" s="13" t="s">
        <v>452</v>
      </c>
      <c r="G390" s="3" t="s">
        <v>1595</v>
      </c>
      <c r="H390" s="10" t="s">
        <v>1596</v>
      </c>
      <c r="I390" s="23" t="s">
        <v>461</v>
      </c>
      <c r="J390" s="13" t="s">
        <v>461</v>
      </c>
      <c r="K390" s="12">
        <v>0.65</v>
      </c>
      <c r="L390" s="99" t="s">
        <v>684</v>
      </c>
      <c r="M390" s="23">
        <v>0.65</v>
      </c>
      <c r="N390" s="99" t="s">
        <v>684</v>
      </c>
      <c r="O390" s="13" t="s">
        <v>461</v>
      </c>
      <c r="P390" s="13">
        <v>10030</v>
      </c>
      <c r="Q390" s="13">
        <v>10030</v>
      </c>
      <c r="R390" s="13" t="s">
        <v>461</v>
      </c>
      <c r="S390" s="13" t="s">
        <v>1299</v>
      </c>
      <c r="T390" s="12" t="s">
        <v>461</v>
      </c>
      <c r="U390" s="24">
        <v>1</v>
      </c>
      <c r="V390" s="24">
        <v>1</v>
      </c>
      <c r="W390" s="24">
        <v>1</v>
      </c>
      <c r="X390" s="24" t="s">
        <v>311</v>
      </c>
      <c r="Y390" s="24" t="s">
        <v>161</v>
      </c>
      <c r="Z390" s="24" t="s">
        <v>161</v>
      </c>
      <c r="AA390" s="11" t="s">
        <v>227</v>
      </c>
      <c r="AB390" s="11" t="s">
        <v>176</v>
      </c>
      <c r="AC390" s="11" t="s">
        <v>227</v>
      </c>
      <c r="AD390" s="11">
        <v>30</v>
      </c>
    </row>
    <row r="391" spans="1:30">
      <c r="A391" s="13" t="s">
        <v>461</v>
      </c>
      <c r="B391" s="13">
        <v>10030</v>
      </c>
      <c r="C391" s="13">
        <v>10030</v>
      </c>
      <c r="D391" s="14" t="s">
        <v>452</v>
      </c>
      <c r="E391" t="s">
        <v>686</v>
      </c>
      <c r="F391" s="13" t="s">
        <v>1295</v>
      </c>
      <c r="G391" s="3" t="s">
        <v>1595</v>
      </c>
      <c r="H391" s="10" t="s">
        <v>1597</v>
      </c>
      <c r="I391" s="23" t="s">
        <v>461</v>
      </c>
      <c r="J391" s="13" t="s">
        <v>461</v>
      </c>
      <c r="K391" s="12">
        <v>0.4</v>
      </c>
      <c r="L391" s="99" t="s">
        <v>684</v>
      </c>
      <c r="M391" s="23">
        <v>0.4</v>
      </c>
      <c r="N391" s="99" t="s">
        <v>684</v>
      </c>
      <c r="O391" s="13" t="s">
        <v>461</v>
      </c>
      <c r="P391" s="13">
        <v>10030</v>
      </c>
      <c r="Q391" s="13">
        <v>10030</v>
      </c>
      <c r="R391" s="13" t="s">
        <v>461</v>
      </c>
      <c r="S391" s="13" t="s">
        <v>161</v>
      </c>
      <c r="T391" s="12" t="s">
        <v>461</v>
      </c>
      <c r="U391" s="24">
        <v>1</v>
      </c>
      <c r="V391" s="24">
        <v>1</v>
      </c>
      <c r="W391" s="24">
        <v>1</v>
      </c>
      <c r="X391" s="24" t="s">
        <v>311</v>
      </c>
      <c r="Y391" s="24" t="s">
        <v>161</v>
      </c>
      <c r="Z391" s="24" t="s">
        <v>161</v>
      </c>
      <c r="AA391" s="11" t="s">
        <v>227</v>
      </c>
      <c r="AB391" s="11" t="s">
        <v>176</v>
      </c>
      <c r="AC391" s="11" t="s">
        <v>227</v>
      </c>
      <c r="AD391" s="11">
        <v>30</v>
      </c>
    </row>
    <row r="392" spans="1:30">
      <c r="A392" s="13" t="s">
        <v>461</v>
      </c>
      <c r="B392" s="13">
        <v>10445</v>
      </c>
      <c r="C392" s="13">
        <v>10445</v>
      </c>
      <c r="D392" t="s">
        <v>452</v>
      </c>
      <c r="E392" t="s">
        <v>689</v>
      </c>
      <c r="F392" s="13" t="s">
        <v>1315</v>
      </c>
      <c r="G392" s="22" t="s">
        <v>1598</v>
      </c>
      <c r="H392" s="10" t="s">
        <v>1599</v>
      </c>
      <c r="I392" s="23" t="s">
        <v>461</v>
      </c>
      <c r="J392" s="13" t="s">
        <v>461</v>
      </c>
      <c r="K392" s="23">
        <v>0.25</v>
      </c>
      <c r="L392" s="99" t="s">
        <v>684</v>
      </c>
      <c r="M392" s="23">
        <v>0.25</v>
      </c>
      <c r="N392" s="99" t="s">
        <v>684</v>
      </c>
      <c r="O392" s="13" t="s">
        <v>461</v>
      </c>
      <c r="P392" s="13">
        <v>10445</v>
      </c>
      <c r="Q392" s="13">
        <v>10445</v>
      </c>
      <c r="R392" s="12" t="s">
        <v>461</v>
      </c>
      <c r="S392" s="12" t="s">
        <v>1299</v>
      </c>
      <c r="T392" s="12" t="s">
        <v>461</v>
      </c>
      <c r="U392" s="24">
        <v>1</v>
      </c>
      <c r="V392" s="24">
        <v>1</v>
      </c>
      <c r="W392" s="24">
        <v>1</v>
      </c>
      <c r="X392" s="24" t="s">
        <v>311</v>
      </c>
      <c r="Y392" s="24" t="s">
        <v>161</v>
      </c>
      <c r="Z392" s="24" t="s">
        <v>161</v>
      </c>
      <c r="AA392" s="11" t="s">
        <v>227</v>
      </c>
      <c r="AB392" s="11" t="s">
        <v>176</v>
      </c>
      <c r="AC392" s="11" t="s">
        <v>227</v>
      </c>
      <c r="AD392" s="11">
        <v>30</v>
      </c>
    </row>
    <row r="393" spans="1:30">
      <c r="A393" s="13" t="s">
        <v>461</v>
      </c>
      <c r="B393" s="13">
        <v>10445</v>
      </c>
      <c r="C393" s="13">
        <v>10445</v>
      </c>
      <c r="D393" s="14" t="s">
        <v>452</v>
      </c>
      <c r="E393" t="s">
        <v>690</v>
      </c>
      <c r="F393" s="13" t="s">
        <v>1295</v>
      </c>
      <c r="G393" s="3" t="s">
        <v>1598</v>
      </c>
      <c r="H393" s="10" t="s">
        <v>1600</v>
      </c>
      <c r="I393" s="23" t="s">
        <v>461</v>
      </c>
      <c r="J393" s="13" t="s">
        <v>461</v>
      </c>
      <c r="K393" s="12">
        <v>0.2</v>
      </c>
      <c r="L393" s="99" t="s">
        <v>684</v>
      </c>
      <c r="M393" s="23">
        <v>0.2</v>
      </c>
      <c r="N393" s="99" t="s">
        <v>684</v>
      </c>
      <c r="O393" s="13" t="s">
        <v>461</v>
      </c>
      <c r="P393" s="13">
        <v>10445</v>
      </c>
      <c r="Q393" s="13">
        <v>10445</v>
      </c>
      <c r="R393" s="13" t="s">
        <v>461</v>
      </c>
      <c r="S393" s="13" t="s">
        <v>161</v>
      </c>
      <c r="T393" s="12" t="s">
        <v>461</v>
      </c>
      <c r="U393" s="24">
        <v>1</v>
      </c>
      <c r="V393" s="24">
        <v>1</v>
      </c>
      <c r="W393" s="24">
        <v>1</v>
      </c>
      <c r="X393" s="24" t="s">
        <v>311</v>
      </c>
      <c r="Y393" s="24" t="s">
        <v>161</v>
      </c>
      <c r="Z393" s="24" t="s">
        <v>161</v>
      </c>
      <c r="AA393" s="11" t="s">
        <v>227</v>
      </c>
      <c r="AB393" s="11" t="s">
        <v>176</v>
      </c>
      <c r="AC393" s="11" t="s">
        <v>227</v>
      </c>
      <c r="AD393" s="11">
        <v>30</v>
      </c>
    </row>
    <row r="394" spans="1:30">
      <c r="A394" s="13"/>
      <c r="B394" s="13"/>
      <c r="C394" s="13"/>
      <c r="D394" s="14"/>
      <c r="F394" s="13"/>
      <c r="G394" s="3" t="s">
        <v>1601</v>
      </c>
      <c r="H394" s="10" t="s">
        <v>1601</v>
      </c>
      <c r="I394" s="23"/>
      <c r="L394" s="99"/>
      <c r="M394" s="23"/>
      <c r="N394" s="99"/>
      <c r="T394" s="12"/>
      <c r="U394" s="24"/>
      <c r="V394" s="24"/>
      <c r="W394" s="24"/>
      <c r="X394" s="24" t="s">
        <v>311</v>
      </c>
      <c r="Y394" s="24"/>
      <c r="Z394" s="24"/>
    </row>
    <row r="395" spans="1:30">
      <c r="A395" s="13" t="s">
        <v>461</v>
      </c>
      <c r="B395" s="13">
        <v>10032</v>
      </c>
      <c r="C395" s="13" t="s">
        <v>461</v>
      </c>
      <c r="D395" s="14" t="s">
        <v>452</v>
      </c>
      <c r="E395" t="s">
        <v>1602</v>
      </c>
      <c r="F395" s="13" t="s">
        <v>1295</v>
      </c>
      <c r="G395" s="3" t="s">
        <v>1603</v>
      </c>
      <c r="H395" s="10" t="s">
        <v>1604</v>
      </c>
      <c r="I395" s="23" t="s">
        <v>461</v>
      </c>
      <c r="J395" s="13" t="s">
        <v>461</v>
      </c>
      <c r="K395" s="12">
        <v>1250</v>
      </c>
      <c r="L395" s="99" t="s">
        <v>1605</v>
      </c>
      <c r="M395" s="23">
        <v>1250</v>
      </c>
      <c r="N395" s="99" t="s">
        <v>1605</v>
      </c>
      <c r="O395" s="13" t="s">
        <v>461</v>
      </c>
      <c r="P395" s="13">
        <v>10032</v>
      </c>
      <c r="Q395" s="13" t="s">
        <v>461</v>
      </c>
      <c r="R395" s="13" t="s">
        <v>461</v>
      </c>
      <c r="S395" s="13" t="s">
        <v>1299</v>
      </c>
      <c r="T395" s="12" t="s">
        <v>461</v>
      </c>
      <c r="U395" s="24">
        <v>1</v>
      </c>
      <c r="V395" s="24">
        <v>1</v>
      </c>
      <c r="W395" s="24">
        <v>1</v>
      </c>
      <c r="X395" s="24" t="s">
        <v>311</v>
      </c>
      <c r="Y395" s="24" t="s">
        <v>161</v>
      </c>
      <c r="Z395" s="24" t="s">
        <v>161</v>
      </c>
      <c r="AC395" s="11" t="s">
        <v>227</v>
      </c>
      <c r="AD395" s="11">
        <v>31</v>
      </c>
    </row>
    <row r="396" spans="1:30">
      <c r="A396" s="13" t="s">
        <v>461</v>
      </c>
      <c r="B396" s="13">
        <v>10033</v>
      </c>
      <c r="C396" s="13" t="s">
        <v>461</v>
      </c>
      <c r="D396" s="14" t="s">
        <v>452</v>
      </c>
      <c r="E396" t="s">
        <v>1606</v>
      </c>
      <c r="F396" t="s">
        <v>1295</v>
      </c>
      <c r="G396" s="3" t="s">
        <v>1607</v>
      </c>
      <c r="H396" s="10" t="s">
        <v>1608</v>
      </c>
      <c r="I396" s="23" t="s">
        <v>461</v>
      </c>
      <c r="J396" s="13" t="s">
        <v>461</v>
      </c>
      <c r="K396" s="12">
        <v>1250</v>
      </c>
      <c r="L396" s="99" t="s">
        <v>1605</v>
      </c>
      <c r="M396" s="23">
        <v>1250</v>
      </c>
      <c r="N396" s="99" t="s">
        <v>1605</v>
      </c>
      <c r="O396" s="13" t="s">
        <v>461</v>
      </c>
      <c r="P396" s="13">
        <v>10033</v>
      </c>
      <c r="Q396" s="13" t="s">
        <v>461</v>
      </c>
      <c r="R396" s="13" t="s">
        <v>461</v>
      </c>
      <c r="S396" s="13" t="s">
        <v>1299</v>
      </c>
      <c r="T396" s="12" t="s">
        <v>461</v>
      </c>
      <c r="U396" s="24">
        <v>1</v>
      </c>
      <c r="V396" s="24">
        <v>1</v>
      </c>
      <c r="W396" s="24">
        <v>1</v>
      </c>
      <c r="X396" s="24" t="s">
        <v>311</v>
      </c>
      <c r="Y396" s="24" t="s">
        <v>161</v>
      </c>
      <c r="Z396" s="24" t="s">
        <v>161</v>
      </c>
      <c r="AA396" s="11" t="s">
        <v>395</v>
      </c>
      <c r="AB396" s="11" t="s">
        <v>395</v>
      </c>
      <c r="AC396" s="11" t="s">
        <v>227</v>
      </c>
      <c r="AD396" s="11">
        <v>31</v>
      </c>
    </row>
    <row r="397" spans="1:30">
      <c r="A397" s="13" t="s">
        <v>461</v>
      </c>
      <c r="B397" s="13">
        <v>10032</v>
      </c>
      <c r="C397" s="13" t="s">
        <v>461</v>
      </c>
      <c r="D397" t="s">
        <v>452</v>
      </c>
      <c r="E397" t="s">
        <v>1609</v>
      </c>
      <c r="F397" t="s">
        <v>1295</v>
      </c>
      <c r="G397" s="22" t="s">
        <v>1603</v>
      </c>
      <c r="H397" s="10" t="s">
        <v>1610</v>
      </c>
      <c r="I397" s="23" t="s">
        <v>461</v>
      </c>
      <c r="J397" s="13" t="s">
        <v>461</v>
      </c>
      <c r="K397" s="23">
        <v>1250</v>
      </c>
      <c r="L397" s="99" t="s">
        <v>1605</v>
      </c>
      <c r="M397" s="23">
        <v>1250</v>
      </c>
      <c r="N397" s="99" t="s">
        <v>1605</v>
      </c>
      <c r="O397" s="13" t="s">
        <v>461</v>
      </c>
      <c r="P397" s="13">
        <v>10032</v>
      </c>
      <c r="Q397" s="13" t="s">
        <v>461</v>
      </c>
      <c r="R397" s="12" t="s">
        <v>461</v>
      </c>
      <c r="S397" s="12" t="s">
        <v>161</v>
      </c>
      <c r="T397" s="12" t="s">
        <v>461</v>
      </c>
      <c r="U397" s="24">
        <v>1</v>
      </c>
      <c r="V397" s="24">
        <v>1</v>
      </c>
      <c r="W397" s="24">
        <v>1</v>
      </c>
      <c r="X397" s="24" t="s">
        <v>311</v>
      </c>
      <c r="Y397" s="24" t="s">
        <v>161</v>
      </c>
      <c r="Z397" s="24" t="s">
        <v>161</v>
      </c>
      <c r="AA397" s="11" t="s">
        <v>395</v>
      </c>
      <c r="AB397" s="11" t="s">
        <v>395</v>
      </c>
      <c r="AC397" s="11" t="s">
        <v>227</v>
      </c>
      <c r="AD397" s="11">
        <v>31</v>
      </c>
    </row>
    <row r="398" spans="1:30">
      <c r="A398" s="13" t="s">
        <v>461</v>
      </c>
      <c r="B398" s="13">
        <v>10033</v>
      </c>
      <c r="C398" s="13" t="s">
        <v>461</v>
      </c>
      <c r="D398" t="s">
        <v>452</v>
      </c>
      <c r="E398" t="s">
        <v>1611</v>
      </c>
      <c r="F398" t="s">
        <v>1295</v>
      </c>
      <c r="G398" s="3" t="s">
        <v>1607</v>
      </c>
      <c r="H398" s="10" t="s">
        <v>1612</v>
      </c>
      <c r="I398" s="23" t="s">
        <v>461</v>
      </c>
      <c r="J398" s="13" t="s">
        <v>461</v>
      </c>
      <c r="K398" s="12">
        <v>1250</v>
      </c>
      <c r="L398" s="99" t="s">
        <v>1605</v>
      </c>
      <c r="M398" s="23">
        <v>1250</v>
      </c>
      <c r="N398" s="99" t="s">
        <v>1605</v>
      </c>
      <c r="O398" s="13" t="s">
        <v>461</v>
      </c>
      <c r="P398" s="13">
        <v>10033</v>
      </c>
      <c r="Q398" s="13" t="s">
        <v>461</v>
      </c>
      <c r="R398" s="13" t="s">
        <v>461</v>
      </c>
      <c r="S398" s="13" t="s">
        <v>161</v>
      </c>
      <c r="T398" s="12" t="s">
        <v>461</v>
      </c>
      <c r="U398" s="24">
        <v>1</v>
      </c>
      <c r="V398" s="24">
        <v>1</v>
      </c>
      <c r="W398" s="24">
        <v>1</v>
      </c>
      <c r="X398" s="24" t="s">
        <v>311</v>
      </c>
      <c r="Y398" s="24" t="s">
        <v>161</v>
      </c>
      <c r="Z398" s="24" t="s">
        <v>161</v>
      </c>
      <c r="AA398" s="11" t="s">
        <v>395</v>
      </c>
      <c r="AB398" s="11" t="s">
        <v>395</v>
      </c>
      <c r="AC398" s="11" t="s">
        <v>227</v>
      </c>
      <c r="AD398" s="11">
        <v>31</v>
      </c>
    </row>
    <row r="399" spans="1:30">
      <c r="A399" s="13" t="s">
        <v>461</v>
      </c>
      <c r="B399" s="13">
        <v>4937</v>
      </c>
      <c r="C399" s="13" t="s">
        <v>461</v>
      </c>
      <c r="D399" t="s">
        <v>452</v>
      </c>
      <c r="E399" t="s">
        <v>1613</v>
      </c>
      <c r="F399" t="s">
        <v>1295</v>
      </c>
      <c r="G399" s="3" t="s">
        <v>1614</v>
      </c>
      <c r="H399" s="10" t="s">
        <v>1615</v>
      </c>
      <c r="I399" s="23" t="s">
        <v>461</v>
      </c>
      <c r="J399" s="13" t="s">
        <v>461</v>
      </c>
      <c r="K399" s="12">
        <v>1000</v>
      </c>
      <c r="L399" s="99" t="s">
        <v>1616</v>
      </c>
      <c r="M399" s="23">
        <v>1000</v>
      </c>
      <c r="N399" s="99" t="s">
        <v>1616</v>
      </c>
      <c r="O399" s="13" t="s">
        <v>461</v>
      </c>
      <c r="P399" s="13">
        <v>4937</v>
      </c>
      <c r="Q399" s="13" t="s">
        <v>461</v>
      </c>
      <c r="R399" s="13" t="s">
        <v>461</v>
      </c>
      <c r="S399" s="13" t="s">
        <v>1299</v>
      </c>
      <c r="T399" s="12" t="s">
        <v>461</v>
      </c>
      <c r="U399" s="24">
        <v>1</v>
      </c>
      <c r="V399" s="24">
        <v>1</v>
      </c>
      <c r="W399" s="24">
        <v>1</v>
      </c>
      <c r="X399" s="24" t="s">
        <v>311</v>
      </c>
      <c r="Y399" s="24" t="s">
        <v>161</v>
      </c>
      <c r="Z399" s="24" t="s">
        <v>161</v>
      </c>
      <c r="AA399" s="11" t="s">
        <v>395</v>
      </c>
      <c r="AB399" s="11" t="s">
        <v>395</v>
      </c>
      <c r="AC399" s="11" t="s">
        <v>227</v>
      </c>
      <c r="AD399" s="11">
        <v>31</v>
      </c>
    </row>
    <row r="400" spans="1:30">
      <c r="A400" s="13" t="s">
        <v>461</v>
      </c>
      <c r="B400" s="13">
        <v>4937</v>
      </c>
      <c r="C400" s="13" t="s">
        <v>461</v>
      </c>
      <c r="D400" t="s">
        <v>452</v>
      </c>
      <c r="E400" t="s">
        <v>1617</v>
      </c>
      <c r="F400" t="s">
        <v>1295</v>
      </c>
      <c r="G400" s="22" t="s">
        <v>1614</v>
      </c>
      <c r="H400" s="10" t="s">
        <v>1618</v>
      </c>
      <c r="I400" s="23" t="s">
        <v>461</v>
      </c>
      <c r="J400" s="13" t="s">
        <v>461</v>
      </c>
      <c r="K400" s="23">
        <v>1000</v>
      </c>
      <c r="L400" s="99" t="s">
        <v>1616</v>
      </c>
      <c r="M400" s="23">
        <v>1000</v>
      </c>
      <c r="N400" s="99" t="s">
        <v>1616</v>
      </c>
      <c r="O400" s="13" t="s">
        <v>461</v>
      </c>
      <c r="P400" s="13">
        <v>4937</v>
      </c>
      <c r="Q400" s="13" t="s">
        <v>461</v>
      </c>
      <c r="R400" s="12" t="s">
        <v>461</v>
      </c>
      <c r="S400" s="12" t="s">
        <v>161</v>
      </c>
      <c r="T400" s="12" t="s">
        <v>461</v>
      </c>
      <c r="U400" s="24">
        <v>1</v>
      </c>
      <c r="V400" s="24">
        <v>1</v>
      </c>
      <c r="W400" s="24">
        <v>1</v>
      </c>
      <c r="X400" s="24" t="s">
        <v>311</v>
      </c>
      <c r="Y400" s="24" t="s">
        <v>161</v>
      </c>
      <c r="Z400" s="24" t="s">
        <v>161</v>
      </c>
      <c r="AA400" s="11" t="s">
        <v>395</v>
      </c>
      <c r="AB400" s="11" t="s">
        <v>395</v>
      </c>
      <c r="AC400" s="11" t="s">
        <v>227</v>
      </c>
      <c r="AD400" s="11">
        <v>31</v>
      </c>
    </row>
    <row r="401" spans="1:8">
      <c r="A401" s="13"/>
      <c r="B401" s="13"/>
      <c r="C401" s="13"/>
      <c r="H401" s="10"/>
    </row>
    <row r="402" spans="1:8">
      <c r="A402" s="13"/>
      <c r="B402" s="13"/>
      <c r="C402" s="13"/>
      <c r="H402" s="10"/>
    </row>
    <row r="403" spans="1:8">
      <c r="A403" s="13"/>
      <c r="B403" s="13"/>
      <c r="C403" s="13"/>
      <c r="H403" s="10"/>
    </row>
    <row r="404" spans="1:8">
      <c r="A404" s="13"/>
      <c r="B404" s="13"/>
      <c r="C404" s="13"/>
      <c r="H404" s="10"/>
    </row>
    <row r="405" spans="1:8">
      <c r="A405" s="13"/>
      <c r="B405" s="13"/>
      <c r="C405" s="13"/>
      <c r="H405" s="10"/>
    </row>
    <row r="406" spans="1:8">
      <c r="A406" s="13"/>
      <c r="B406" s="13"/>
      <c r="C406" s="13"/>
      <c r="H406" s="10"/>
    </row>
    <row r="407" spans="1:8">
      <c r="A407" s="13"/>
      <c r="B407" s="13"/>
      <c r="C407" s="13"/>
      <c r="H407" s="10"/>
    </row>
    <row r="408" spans="1:8">
      <c r="A408" s="13"/>
      <c r="B408" s="13"/>
      <c r="C408" s="13"/>
      <c r="H408" s="10"/>
    </row>
    <row r="409" spans="1:8">
      <c r="A409" s="13"/>
      <c r="B409" s="13"/>
      <c r="C409" s="13"/>
      <c r="H409" s="10"/>
    </row>
    <row r="410" spans="1:8">
      <c r="A410" s="13"/>
      <c r="B410" s="13"/>
      <c r="C410" s="13"/>
      <c r="H410" s="10"/>
    </row>
    <row r="411" spans="1:8">
      <c r="A411" s="13"/>
      <c r="B411" s="13"/>
      <c r="C411" s="13"/>
      <c r="H411" s="10"/>
    </row>
    <row r="412" spans="1:8">
      <c r="A412" s="13"/>
      <c r="B412" s="13"/>
      <c r="C412" s="13"/>
      <c r="H412" s="10"/>
    </row>
    <row r="413" spans="1:8">
      <c r="A413" s="13"/>
      <c r="B413" s="13"/>
      <c r="C413" s="13"/>
      <c r="H413" s="10"/>
    </row>
    <row r="414" spans="1:8">
      <c r="A414" s="13"/>
      <c r="B414" s="13"/>
      <c r="C414" s="13"/>
      <c r="H414" s="10"/>
    </row>
    <row r="415" spans="1:8">
      <c r="A415" s="13"/>
      <c r="B415" s="13"/>
      <c r="C415" s="13"/>
      <c r="H415" s="10"/>
    </row>
    <row r="416" spans="1:8">
      <c r="A416" s="13"/>
      <c r="B416" s="13"/>
      <c r="C416" s="13"/>
      <c r="H416" s="10"/>
    </row>
    <row r="417" spans="1:8">
      <c r="A417" s="13"/>
      <c r="B417" s="13"/>
      <c r="C417" s="13"/>
      <c r="H417" s="10"/>
    </row>
    <row r="418" spans="1:8">
      <c r="A418" s="13"/>
      <c r="B418" s="13"/>
      <c r="C418" s="13"/>
      <c r="H418" s="10"/>
    </row>
    <row r="419" spans="1:8">
      <c r="A419" s="13"/>
      <c r="B419" s="13"/>
      <c r="C419" s="13"/>
      <c r="H419" s="10"/>
    </row>
    <row r="420" spans="1:8">
      <c r="A420" s="13"/>
      <c r="B420" s="13"/>
      <c r="C420" s="13"/>
      <c r="H420" s="10"/>
    </row>
    <row r="421" spans="1:8">
      <c r="A421" s="13"/>
      <c r="B421" s="13"/>
      <c r="C421" s="13"/>
      <c r="H421" s="10"/>
    </row>
    <row r="422" spans="1:8">
      <c r="A422" s="13"/>
      <c r="B422" s="13"/>
      <c r="C422" s="13"/>
      <c r="H422" s="10"/>
    </row>
    <row r="423" spans="1:8">
      <c r="A423" s="13"/>
      <c r="B423" s="13"/>
      <c r="C423" s="13"/>
      <c r="H423" s="10"/>
    </row>
    <row r="424" spans="1:8">
      <c r="A424" s="13"/>
      <c r="B424" s="13"/>
      <c r="C424" s="13"/>
      <c r="H424" s="10"/>
    </row>
    <row r="425" spans="1:8">
      <c r="A425" s="13"/>
      <c r="B425" s="13"/>
      <c r="C425" s="13"/>
      <c r="H425" s="10"/>
    </row>
    <row r="426" spans="1:8">
      <c r="A426" s="13"/>
      <c r="B426" s="13"/>
      <c r="C426" s="13"/>
      <c r="H426" s="10"/>
    </row>
    <row r="427" spans="1:8">
      <c r="A427" s="13"/>
      <c r="B427" s="13"/>
      <c r="C427" s="13"/>
      <c r="H427" s="10"/>
    </row>
    <row r="428" spans="1:8">
      <c r="A428" s="13"/>
      <c r="B428" s="13"/>
      <c r="C428" s="13"/>
      <c r="H428" s="10"/>
    </row>
    <row r="429" spans="1:8">
      <c r="A429" s="13"/>
      <c r="B429" s="13"/>
      <c r="C429" s="13"/>
      <c r="H429" s="10"/>
    </row>
    <row r="430" spans="1:8">
      <c r="A430" s="13"/>
      <c r="B430" s="13"/>
      <c r="C430" s="13"/>
      <c r="H430" s="10"/>
    </row>
    <row r="431" spans="1:8">
      <c r="A431" s="13"/>
      <c r="B431" s="13"/>
      <c r="C431" s="13"/>
      <c r="H431" s="10"/>
    </row>
    <row r="432" spans="1:8">
      <c r="A432" s="13"/>
      <c r="B432" s="13"/>
      <c r="C432" s="13"/>
      <c r="H432" s="10"/>
    </row>
    <row r="433" spans="1:8">
      <c r="A433" s="13"/>
      <c r="B433" s="13"/>
      <c r="C433" s="13"/>
      <c r="H433" s="10"/>
    </row>
    <row r="434" spans="1:8">
      <c r="A434" s="13"/>
      <c r="B434" s="13"/>
      <c r="C434" s="13"/>
      <c r="H434" s="10"/>
    </row>
    <row r="435" spans="1:8">
      <c r="A435" s="13"/>
      <c r="B435" s="13"/>
      <c r="C435" s="13"/>
      <c r="H435" s="10"/>
    </row>
    <row r="436" spans="1:8">
      <c r="A436" s="13"/>
      <c r="B436" s="13"/>
      <c r="C436" s="13"/>
      <c r="H436" s="10"/>
    </row>
    <row r="437" spans="1:8">
      <c r="A437" s="13"/>
      <c r="B437" s="13"/>
      <c r="C437" s="13"/>
      <c r="H437" s="10"/>
    </row>
    <row r="438" spans="1:8">
      <c r="A438" s="13"/>
      <c r="B438" s="13"/>
      <c r="C438" s="13"/>
      <c r="H438" s="10"/>
    </row>
    <row r="439" spans="1:8">
      <c r="A439" s="13"/>
      <c r="B439" s="13"/>
      <c r="C439" s="13"/>
      <c r="H439" s="10"/>
    </row>
    <row r="440" spans="1:8">
      <c r="A440" s="13"/>
      <c r="B440" s="13"/>
      <c r="C440" s="13"/>
      <c r="H440" s="10"/>
    </row>
    <row r="441" spans="1:8">
      <c r="A441" s="13"/>
      <c r="B441" s="13"/>
      <c r="C441" s="13"/>
      <c r="H441" s="10"/>
    </row>
    <row r="442" spans="1:8">
      <c r="A442" s="13"/>
      <c r="B442" s="13"/>
      <c r="C442" s="13"/>
      <c r="H442" s="10"/>
    </row>
    <row r="443" spans="1:8">
      <c r="A443" s="13"/>
      <c r="B443" s="13"/>
      <c r="C443" s="13"/>
      <c r="H443" s="10"/>
    </row>
    <row r="444" spans="1:8">
      <c r="A444" s="13"/>
      <c r="B444" s="13"/>
      <c r="C444" s="13"/>
      <c r="H444" s="10"/>
    </row>
    <row r="445" spans="1:8">
      <c r="A445" s="13"/>
      <c r="B445" s="13"/>
      <c r="C445" s="13"/>
      <c r="H445" s="10"/>
    </row>
    <row r="446" spans="1:8">
      <c r="A446" s="13"/>
      <c r="B446" s="13"/>
      <c r="C446" s="13"/>
      <c r="H446" s="10"/>
    </row>
    <row r="447" spans="1:8">
      <c r="A447" s="13"/>
      <c r="B447" s="13"/>
      <c r="C447" s="13"/>
      <c r="H447" s="10"/>
    </row>
    <row r="448" spans="1:8">
      <c r="A448" s="13"/>
      <c r="B448" s="13"/>
      <c r="C448" s="13"/>
      <c r="H448" s="10"/>
    </row>
    <row r="449" spans="1:8">
      <c r="A449" s="13"/>
      <c r="B449" s="13"/>
      <c r="C449" s="13"/>
      <c r="H449" s="10"/>
    </row>
    <row r="450" spans="1:8">
      <c r="A450" s="13"/>
      <c r="B450" s="13"/>
      <c r="C450" s="13"/>
      <c r="H450" s="10"/>
    </row>
    <row r="451" spans="1:8">
      <c r="A451" s="13"/>
      <c r="B451" s="13"/>
      <c r="C451" s="13"/>
      <c r="H451" s="10"/>
    </row>
    <row r="452" spans="1:8">
      <c r="A452" s="13"/>
      <c r="B452" s="13"/>
      <c r="C452" s="13"/>
      <c r="H452" s="10"/>
    </row>
    <row r="453" spans="1:8">
      <c r="A453" s="13"/>
      <c r="B453" s="13"/>
      <c r="C453" s="13"/>
      <c r="H453" s="10"/>
    </row>
    <row r="454" spans="1:8">
      <c r="A454" s="13"/>
      <c r="B454" s="13"/>
      <c r="C454" s="13"/>
      <c r="H454" s="10"/>
    </row>
    <row r="455" spans="1:8">
      <c r="A455" s="13"/>
      <c r="B455" s="13"/>
      <c r="C455" s="13"/>
      <c r="H455" s="10"/>
    </row>
    <row r="456" spans="1:8">
      <c r="A456" s="13"/>
      <c r="B456" s="13"/>
      <c r="C456" s="13"/>
      <c r="H456" s="10"/>
    </row>
    <row r="457" spans="1:8">
      <c r="A457" s="13"/>
      <c r="B457" s="13"/>
      <c r="C457" s="13"/>
      <c r="H457" s="10"/>
    </row>
    <row r="458" spans="1:8">
      <c r="A458" s="13"/>
      <c r="B458" s="13"/>
      <c r="C458" s="13"/>
      <c r="H458" s="10"/>
    </row>
    <row r="459" spans="1:8">
      <c r="A459" s="13"/>
      <c r="B459" s="13"/>
      <c r="C459" s="13"/>
      <c r="H459" s="10"/>
    </row>
    <row r="460" spans="1:8">
      <c r="A460" s="13"/>
      <c r="B460" s="13"/>
      <c r="C460" s="13"/>
      <c r="H460" s="10"/>
    </row>
    <row r="461" spans="1:8">
      <c r="A461" s="13"/>
      <c r="B461" s="13"/>
      <c r="C461" s="13"/>
      <c r="H461" s="10"/>
    </row>
    <row r="462" spans="1:8">
      <c r="A462" s="13"/>
      <c r="B462" s="13"/>
      <c r="C462" s="13"/>
      <c r="H462" s="10"/>
    </row>
    <row r="463" spans="1:8">
      <c r="A463" s="13"/>
      <c r="B463" s="13"/>
      <c r="C463" s="13"/>
      <c r="H463" s="10"/>
    </row>
    <row r="464" spans="1:8">
      <c r="A464" s="13"/>
      <c r="B464" s="13"/>
      <c r="C464" s="13"/>
      <c r="H464" s="10"/>
    </row>
    <row r="465" spans="1:8">
      <c r="A465" s="13"/>
      <c r="B465" s="13"/>
      <c r="C465" s="13"/>
      <c r="H465" s="10"/>
    </row>
    <row r="466" spans="1:8">
      <c r="A466" s="13"/>
      <c r="B466" s="13"/>
      <c r="C466" s="13"/>
      <c r="H466" s="10"/>
    </row>
    <row r="467" spans="1:8">
      <c r="A467" s="13"/>
      <c r="B467" s="13"/>
      <c r="C467" s="13"/>
    </row>
    <row r="468" spans="1:8">
      <c r="A468" s="13"/>
      <c r="B468" s="13"/>
      <c r="C468" s="13"/>
    </row>
    <row r="469" spans="1:8">
      <c r="A469" s="13"/>
      <c r="B469" s="13"/>
      <c r="C469" s="13"/>
    </row>
    <row r="470" spans="1:8">
      <c r="A470" s="13"/>
      <c r="B470" s="13"/>
      <c r="C470" s="13"/>
    </row>
    <row r="471" spans="1:8">
      <c r="A471" s="13"/>
      <c r="B471" s="13"/>
      <c r="C471" s="13"/>
    </row>
    <row r="472" spans="1:8">
      <c r="A472" s="13"/>
      <c r="B472" s="13"/>
      <c r="C472" s="13"/>
    </row>
    <row r="473" spans="1:8">
      <c r="A473" s="13"/>
      <c r="B473" s="13"/>
      <c r="C473" s="13"/>
    </row>
    <row r="474" spans="1:8">
      <c r="A474" s="13"/>
      <c r="B474" s="13"/>
      <c r="C474" s="13"/>
    </row>
    <row r="491" spans="1:30" s="13" customFormat="1">
      <c r="A491"/>
      <c r="B491"/>
      <c r="C491"/>
      <c r="D491"/>
      <c r="E491"/>
      <c r="F491"/>
      <c r="G491" s="3"/>
      <c r="H491"/>
      <c r="I491" s="12"/>
      <c r="K491" s="12"/>
      <c r="L491" s="14"/>
      <c r="M491" s="12"/>
      <c r="N491" s="14"/>
      <c r="AA491" s="11"/>
      <c r="AB491" s="11"/>
      <c r="AC491" s="11"/>
      <c r="AD491" s="11"/>
    </row>
    <row r="492" spans="1:30" s="13" customFormat="1">
      <c r="A492"/>
      <c r="B492"/>
      <c r="C492"/>
      <c r="D492"/>
      <c r="E492"/>
      <c r="F492"/>
      <c r="G492" s="3"/>
      <c r="H492"/>
      <c r="I492" s="12"/>
      <c r="K492" s="12"/>
      <c r="L492" s="14"/>
      <c r="M492" s="12"/>
      <c r="N492" s="14"/>
      <c r="AA492" s="11"/>
      <c r="AB492" s="11"/>
      <c r="AC492" s="11"/>
      <c r="AD492" s="11"/>
    </row>
    <row r="493" spans="1:30" s="13" customFormat="1">
      <c r="A493"/>
      <c r="B493"/>
      <c r="C493"/>
      <c r="D493"/>
      <c r="E493"/>
      <c r="F493"/>
      <c r="G493" s="3"/>
      <c r="H493"/>
      <c r="I493" s="12"/>
      <c r="K493" s="12"/>
      <c r="L493" s="14"/>
      <c r="M493" s="12"/>
      <c r="N493" s="14"/>
      <c r="AA493" s="11"/>
      <c r="AB493" s="11"/>
      <c r="AC493" s="11"/>
      <c r="AD493" s="11"/>
    </row>
    <row r="494" spans="1:30" s="13" customFormat="1">
      <c r="A494"/>
      <c r="B494"/>
      <c r="C494"/>
      <c r="D494"/>
      <c r="E494"/>
      <c r="F494"/>
      <c r="G494" s="3"/>
      <c r="H494"/>
      <c r="I494" s="12"/>
      <c r="K494" s="12"/>
      <c r="L494" s="14"/>
      <c r="M494" s="12"/>
      <c r="N494" s="14"/>
      <c r="AA494" s="11"/>
      <c r="AB494" s="11"/>
      <c r="AC494" s="11"/>
      <c r="AD494" s="11"/>
    </row>
    <row r="495" spans="1:30" s="13" customFormat="1">
      <c r="A495"/>
      <c r="B495"/>
      <c r="C495"/>
      <c r="D495"/>
      <c r="E495"/>
      <c r="F495"/>
      <c r="G495" s="3"/>
      <c r="H495"/>
      <c r="I495" s="12"/>
      <c r="K495" s="12"/>
      <c r="L495" s="14"/>
      <c r="M495" s="12"/>
      <c r="N495" s="14"/>
      <c r="AA495" s="11"/>
      <c r="AB495" s="11"/>
      <c r="AC495" s="11"/>
      <c r="AD495" s="11"/>
    </row>
    <row r="496" spans="1:30" s="13" customFormat="1">
      <c r="A496"/>
      <c r="B496"/>
      <c r="C496"/>
      <c r="D496"/>
      <c r="E496"/>
      <c r="F496"/>
      <c r="G496" s="3"/>
      <c r="H496"/>
      <c r="I496" s="12"/>
      <c r="K496" s="12"/>
      <c r="L496" s="14"/>
      <c r="M496" s="12"/>
      <c r="N496" s="14"/>
      <c r="AA496" s="11"/>
      <c r="AB496" s="11"/>
      <c r="AC496" s="11"/>
      <c r="AD496" s="11"/>
    </row>
    <row r="497" spans="1:30" s="13" customFormat="1">
      <c r="A497"/>
      <c r="B497"/>
      <c r="C497"/>
      <c r="D497"/>
      <c r="E497"/>
      <c r="F497"/>
      <c r="G497" s="3"/>
      <c r="H497"/>
      <c r="I497" s="12"/>
      <c r="K497" s="12"/>
      <c r="L497" s="14"/>
      <c r="M497" s="12"/>
      <c r="N497" s="14"/>
      <c r="AA497" s="11"/>
      <c r="AB497" s="11"/>
      <c r="AC497" s="11"/>
      <c r="AD497" s="11"/>
    </row>
    <row r="498" spans="1:30" s="13" customFormat="1">
      <c r="A498"/>
      <c r="B498"/>
      <c r="C498"/>
      <c r="D498"/>
      <c r="E498"/>
      <c r="F498"/>
      <c r="G498" s="3"/>
      <c r="H498"/>
      <c r="I498" s="12"/>
      <c r="K498" s="12"/>
      <c r="L498" s="14"/>
      <c r="M498" s="12"/>
      <c r="N498" s="14"/>
      <c r="AA498" s="11"/>
      <c r="AB498" s="11"/>
      <c r="AC498" s="11"/>
      <c r="AD498" s="11"/>
    </row>
    <row r="499" spans="1:30" s="13" customFormat="1">
      <c r="A499"/>
      <c r="B499"/>
      <c r="C499"/>
      <c r="D499"/>
      <c r="E499"/>
      <c r="F499"/>
      <c r="G499" s="3"/>
      <c r="H499"/>
      <c r="I499" s="12"/>
      <c r="K499" s="12"/>
      <c r="L499" s="14"/>
      <c r="M499" s="12"/>
      <c r="N499" s="14"/>
      <c r="AA499" s="11"/>
      <c r="AB499" s="11"/>
      <c r="AC499" s="11"/>
      <c r="AD499" s="11"/>
    </row>
    <row r="500" spans="1:30" s="13" customFormat="1">
      <c r="A500"/>
      <c r="B500"/>
      <c r="C500"/>
      <c r="D500"/>
      <c r="E500"/>
      <c r="F500"/>
      <c r="G500" s="3"/>
      <c r="H500"/>
      <c r="I500" s="12"/>
      <c r="K500" s="12"/>
      <c r="L500" s="14"/>
      <c r="M500" s="12"/>
      <c r="N500" s="14"/>
      <c r="AA500" s="11"/>
      <c r="AB500" s="11"/>
      <c r="AC500" s="11"/>
      <c r="AD500" s="11"/>
    </row>
    <row r="501" spans="1:30" s="13" customFormat="1">
      <c r="A501"/>
      <c r="B501"/>
      <c r="C501"/>
      <c r="D501"/>
      <c r="E501"/>
      <c r="F501"/>
      <c r="G501" s="3"/>
      <c r="H501"/>
      <c r="I501" s="12"/>
      <c r="K501" s="12"/>
      <c r="L501" s="14"/>
      <c r="M501" s="12"/>
      <c r="N501" s="14"/>
      <c r="AA501" s="11"/>
      <c r="AB501" s="11"/>
      <c r="AC501" s="11"/>
      <c r="AD501" s="11"/>
    </row>
    <row r="502" spans="1:30" s="13" customFormat="1">
      <c r="A502"/>
      <c r="B502"/>
      <c r="C502"/>
      <c r="D502"/>
      <c r="E502"/>
      <c r="F502"/>
      <c r="G502" s="3"/>
      <c r="H502"/>
      <c r="I502" s="12"/>
      <c r="K502" s="12"/>
      <c r="L502" s="14"/>
      <c r="M502" s="12"/>
      <c r="N502" s="14"/>
      <c r="AA502" s="11"/>
      <c r="AB502" s="11"/>
      <c r="AC502" s="11"/>
      <c r="AD502" s="11"/>
    </row>
    <row r="503" spans="1:30" s="13" customFormat="1">
      <c r="A503"/>
      <c r="B503"/>
      <c r="C503"/>
      <c r="D503"/>
      <c r="E503"/>
      <c r="F503"/>
      <c r="G503" s="3"/>
      <c r="H503"/>
      <c r="I503" s="12"/>
      <c r="K503" s="12"/>
      <c r="L503" s="14"/>
      <c r="M503" s="12"/>
      <c r="N503" s="14"/>
      <c r="AA503" s="11"/>
      <c r="AB503" s="11"/>
      <c r="AC503" s="11"/>
      <c r="AD503" s="11"/>
    </row>
    <row r="504" spans="1:30" s="13" customFormat="1">
      <c r="A504"/>
      <c r="B504"/>
      <c r="C504"/>
      <c r="D504"/>
      <c r="E504"/>
      <c r="F504"/>
      <c r="G504" s="3"/>
      <c r="H504"/>
      <c r="I504" s="12"/>
      <c r="K504" s="12"/>
      <c r="L504" s="14"/>
      <c r="M504" s="12"/>
      <c r="N504" s="14"/>
      <c r="AA504" s="11"/>
      <c r="AB504" s="11"/>
      <c r="AC504" s="11"/>
      <c r="AD504" s="11"/>
    </row>
    <row r="505" spans="1:30" s="13" customFormat="1">
      <c r="A505"/>
      <c r="B505"/>
      <c r="C505"/>
      <c r="D505"/>
      <c r="E505"/>
      <c r="F505"/>
      <c r="G505" s="3"/>
      <c r="H505"/>
      <c r="I505" s="12"/>
      <c r="K505" s="12"/>
      <c r="L505" s="14"/>
      <c r="M505" s="12"/>
      <c r="N505" s="14"/>
      <c r="AA505" s="11"/>
      <c r="AB505" s="11"/>
      <c r="AC505" s="11"/>
      <c r="AD505" s="11"/>
    </row>
    <row r="506" spans="1:30" s="13" customFormat="1">
      <c r="A506"/>
      <c r="B506"/>
      <c r="C506"/>
      <c r="D506"/>
      <c r="E506"/>
      <c r="F506"/>
      <c r="G506" s="3"/>
      <c r="H506"/>
      <c r="I506" s="12"/>
      <c r="K506" s="12"/>
      <c r="L506" s="14"/>
      <c r="M506" s="12"/>
      <c r="N506" s="14"/>
      <c r="AA506" s="11"/>
      <c r="AB506" s="11"/>
      <c r="AC506" s="11"/>
      <c r="AD506" s="11"/>
    </row>
    <row r="507" spans="1:30" s="13" customFormat="1">
      <c r="A507"/>
      <c r="B507"/>
      <c r="C507"/>
      <c r="D507"/>
      <c r="E507"/>
      <c r="F507"/>
      <c r="G507" s="3"/>
      <c r="H507"/>
      <c r="I507" s="12"/>
      <c r="K507" s="12"/>
      <c r="L507" s="14"/>
      <c r="M507" s="12"/>
      <c r="N507" s="14"/>
      <c r="AA507" s="11"/>
      <c r="AB507" s="11"/>
      <c r="AC507" s="11"/>
      <c r="AD507" s="11"/>
    </row>
    <row r="508" spans="1:30" s="13" customFormat="1">
      <c r="A508"/>
      <c r="B508"/>
      <c r="C508"/>
      <c r="D508"/>
      <c r="E508"/>
      <c r="F508"/>
      <c r="G508" s="3"/>
      <c r="H508"/>
      <c r="I508" s="12"/>
      <c r="K508" s="12"/>
      <c r="L508" s="14"/>
      <c r="M508" s="12"/>
      <c r="N508" s="14"/>
      <c r="AA508" s="11"/>
      <c r="AB508" s="11"/>
      <c r="AC508" s="11"/>
      <c r="AD508" s="11"/>
    </row>
    <row r="509" spans="1:30" s="13" customFormat="1">
      <c r="A509"/>
      <c r="B509"/>
      <c r="C509"/>
      <c r="D509"/>
      <c r="E509"/>
      <c r="F509"/>
      <c r="G509" s="3"/>
      <c r="H509"/>
      <c r="I509" s="12"/>
      <c r="K509" s="12"/>
      <c r="L509" s="14"/>
      <c r="M509" s="12"/>
      <c r="N509" s="14"/>
      <c r="AA509" s="11"/>
      <c r="AB509" s="11"/>
      <c r="AC509" s="11"/>
      <c r="AD509" s="11"/>
    </row>
    <row r="510" spans="1:30" s="13" customFormat="1">
      <c r="A510"/>
      <c r="B510"/>
      <c r="C510"/>
      <c r="D510"/>
      <c r="E510"/>
      <c r="F510"/>
      <c r="G510" s="3"/>
      <c r="H510"/>
      <c r="I510" s="12"/>
      <c r="K510" s="12"/>
      <c r="L510" s="14"/>
      <c r="M510" s="12"/>
      <c r="N510" s="14"/>
      <c r="AA510" s="11"/>
      <c r="AB510" s="11"/>
      <c r="AC510" s="11"/>
      <c r="AD510" s="11"/>
    </row>
    <row r="511" spans="1:30" s="13" customFormat="1">
      <c r="A511"/>
      <c r="B511"/>
      <c r="C511"/>
      <c r="D511"/>
      <c r="E511"/>
      <c r="F511"/>
      <c r="G511" s="3"/>
      <c r="H511"/>
      <c r="I511" s="12"/>
      <c r="K511" s="12"/>
      <c r="L511" s="14"/>
      <c r="M511" s="12"/>
      <c r="N511" s="14"/>
      <c r="AA511" s="11"/>
      <c r="AB511" s="11"/>
      <c r="AC511" s="11"/>
      <c r="AD511" s="11"/>
    </row>
    <row r="512" spans="1:30" s="13" customFormat="1">
      <c r="A512"/>
      <c r="B512"/>
      <c r="C512"/>
      <c r="D512"/>
      <c r="E512"/>
      <c r="F512"/>
      <c r="G512" s="3"/>
      <c r="H512"/>
      <c r="I512" s="12"/>
      <c r="K512" s="12"/>
      <c r="L512" s="14"/>
      <c r="M512" s="12"/>
      <c r="N512" s="14"/>
      <c r="AA512" s="11"/>
      <c r="AB512" s="11"/>
      <c r="AC512" s="11"/>
      <c r="AD512" s="11"/>
    </row>
    <row r="513" spans="1:30" s="13" customFormat="1">
      <c r="A513"/>
      <c r="B513"/>
      <c r="C513"/>
      <c r="D513"/>
      <c r="E513"/>
      <c r="F513"/>
      <c r="G513" s="3"/>
      <c r="H513"/>
      <c r="I513" s="12"/>
      <c r="K513" s="12"/>
      <c r="L513" s="14"/>
      <c r="M513" s="12"/>
      <c r="N513" s="14"/>
      <c r="AA513" s="11"/>
      <c r="AB513" s="11"/>
      <c r="AC513" s="11"/>
      <c r="AD513" s="11"/>
    </row>
    <row r="514" spans="1:30" s="13" customFormat="1">
      <c r="A514"/>
      <c r="B514"/>
      <c r="C514"/>
      <c r="D514"/>
      <c r="E514"/>
      <c r="F514"/>
      <c r="G514" s="3"/>
      <c r="H514"/>
      <c r="I514" s="12"/>
      <c r="K514" s="12"/>
      <c r="L514" s="14"/>
      <c r="M514" s="12"/>
      <c r="N514" s="14"/>
      <c r="AA514" s="11"/>
      <c r="AB514" s="11"/>
      <c r="AC514" s="11"/>
      <c r="AD514" s="11"/>
    </row>
    <row r="515" spans="1:30" s="13" customFormat="1">
      <c r="A515"/>
      <c r="B515"/>
      <c r="C515"/>
      <c r="D515"/>
      <c r="E515"/>
      <c r="F515"/>
      <c r="G515" s="3"/>
      <c r="H515"/>
      <c r="I515" s="12"/>
      <c r="K515" s="12"/>
      <c r="L515" s="14"/>
      <c r="M515" s="12"/>
      <c r="N515" s="14"/>
      <c r="AA515" s="11"/>
      <c r="AB515" s="11"/>
      <c r="AC515" s="11"/>
      <c r="AD515" s="11"/>
    </row>
    <row r="516" spans="1:30" s="13" customFormat="1">
      <c r="A516"/>
      <c r="B516"/>
      <c r="C516"/>
      <c r="D516"/>
      <c r="E516"/>
      <c r="F516"/>
      <c r="G516" s="3"/>
      <c r="H516"/>
      <c r="I516" s="12"/>
      <c r="K516" s="12"/>
      <c r="L516" s="14"/>
      <c r="M516" s="12"/>
      <c r="N516" s="14"/>
      <c r="AA516" s="11"/>
      <c r="AB516" s="11"/>
      <c r="AC516" s="11"/>
      <c r="AD516" s="11"/>
    </row>
    <row r="517" spans="1:30" s="13" customFormat="1">
      <c r="A517"/>
      <c r="B517"/>
      <c r="C517"/>
      <c r="D517"/>
      <c r="E517"/>
      <c r="F517"/>
      <c r="G517" s="3"/>
      <c r="H517"/>
      <c r="I517" s="12"/>
      <c r="K517" s="12"/>
      <c r="L517" s="14"/>
      <c r="M517" s="12"/>
      <c r="N517" s="14"/>
      <c r="AA517" s="11"/>
      <c r="AB517" s="11"/>
      <c r="AC517" s="11"/>
      <c r="AD517" s="11"/>
    </row>
    <row r="518" spans="1:30" s="13" customFormat="1">
      <c r="A518"/>
      <c r="B518"/>
      <c r="C518"/>
      <c r="D518"/>
      <c r="E518"/>
      <c r="F518"/>
      <c r="G518" s="3"/>
      <c r="H518"/>
      <c r="I518" s="12"/>
      <c r="K518" s="12"/>
      <c r="L518" s="14"/>
      <c r="M518" s="12"/>
      <c r="N518" s="14"/>
      <c r="AA518" s="11"/>
      <c r="AB518" s="11"/>
      <c r="AC518" s="11"/>
      <c r="AD518" s="11"/>
    </row>
    <row r="519" spans="1:30" s="13" customFormat="1">
      <c r="A519"/>
      <c r="B519"/>
      <c r="C519"/>
      <c r="D519"/>
      <c r="E519"/>
      <c r="F519"/>
      <c r="G519" s="3"/>
      <c r="H519"/>
      <c r="I519" s="12"/>
      <c r="K519" s="12"/>
      <c r="L519" s="14"/>
      <c r="M519" s="12"/>
      <c r="N519" s="14"/>
      <c r="AA519" s="11"/>
      <c r="AB519" s="11"/>
      <c r="AC519" s="11"/>
      <c r="AD519" s="11"/>
    </row>
    <row r="520" spans="1:30" s="13" customFormat="1">
      <c r="A520"/>
      <c r="B520"/>
      <c r="C520"/>
      <c r="D520"/>
      <c r="E520"/>
      <c r="F520"/>
      <c r="G520" s="3"/>
      <c r="H520"/>
      <c r="I520" s="12"/>
      <c r="K520" s="12"/>
      <c r="L520" s="14"/>
      <c r="M520" s="12"/>
      <c r="N520" s="14"/>
      <c r="AA520" s="11"/>
      <c r="AB520" s="11"/>
      <c r="AC520" s="11"/>
      <c r="AD520" s="11"/>
    </row>
    <row r="521" spans="1:30" s="13" customFormat="1">
      <c r="A521"/>
      <c r="B521"/>
      <c r="C521"/>
      <c r="D521"/>
      <c r="E521"/>
      <c r="F521"/>
      <c r="G521" s="3"/>
      <c r="H521"/>
      <c r="I521" s="12"/>
      <c r="K521" s="12"/>
      <c r="L521" s="14"/>
      <c r="M521" s="12"/>
      <c r="N521" s="14"/>
      <c r="AA521" s="11"/>
      <c r="AB521" s="11"/>
      <c r="AC521" s="11"/>
      <c r="AD521" s="11"/>
    </row>
    <row r="522" spans="1:30" s="13" customFormat="1">
      <c r="A522"/>
      <c r="B522"/>
      <c r="C522"/>
      <c r="D522"/>
      <c r="E522"/>
      <c r="F522"/>
      <c r="G522" s="3"/>
      <c r="H522"/>
      <c r="I522" s="12"/>
      <c r="K522" s="12"/>
      <c r="L522" s="14"/>
      <c r="M522" s="12"/>
      <c r="N522" s="14"/>
      <c r="AA522" s="11"/>
      <c r="AB522" s="11"/>
      <c r="AC522" s="11"/>
      <c r="AD522" s="11"/>
    </row>
    <row r="523" spans="1:30" s="13" customFormat="1">
      <c r="A523"/>
      <c r="B523"/>
      <c r="C523"/>
      <c r="D523"/>
      <c r="E523"/>
      <c r="F523"/>
      <c r="G523" s="3"/>
      <c r="H523"/>
      <c r="I523" s="12"/>
      <c r="K523" s="12"/>
      <c r="L523" s="14"/>
      <c r="M523" s="12"/>
      <c r="N523" s="14"/>
      <c r="AA523" s="11"/>
      <c r="AB523" s="11"/>
      <c r="AC523" s="11"/>
      <c r="AD523" s="11"/>
    </row>
    <row r="524" spans="1:30" s="13" customFormat="1">
      <c r="A524"/>
      <c r="B524"/>
      <c r="C524"/>
      <c r="D524"/>
      <c r="E524"/>
      <c r="F524"/>
      <c r="G524" s="3"/>
      <c r="H524"/>
      <c r="I524" s="12"/>
      <c r="K524" s="12"/>
      <c r="L524" s="14"/>
      <c r="M524" s="12"/>
      <c r="N524" s="14"/>
      <c r="AA524" s="11"/>
      <c r="AB524" s="11"/>
      <c r="AC524" s="11"/>
      <c r="AD524" s="11"/>
    </row>
    <row r="525" spans="1:30" s="13" customFormat="1">
      <c r="A525"/>
      <c r="B525"/>
      <c r="C525"/>
      <c r="D525"/>
      <c r="E525"/>
      <c r="F525"/>
      <c r="G525" s="3"/>
      <c r="H525"/>
      <c r="I525" s="12"/>
      <c r="K525" s="12"/>
      <c r="L525" s="14"/>
      <c r="M525" s="12"/>
      <c r="N525" s="14"/>
      <c r="AA525" s="11"/>
      <c r="AB525" s="11"/>
      <c r="AC525" s="11"/>
      <c r="AD525" s="11"/>
    </row>
    <row r="526" spans="1:30" s="13" customFormat="1">
      <c r="A526"/>
      <c r="B526"/>
      <c r="C526"/>
      <c r="D526"/>
      <c r="E526"/>
      <c r="F526"/>
      <c r="G526" s="3"/>
      <c r="H526"/>
      <c r="I526" s="12"/>
      <c r="K526" s="12"/>
      <c r="L526" s="14"/>
      <c r="M526" s="12"/>
      <c r="N526" s="14"/>
      <c r="AA526" s="11"/>
      <c r="AB526" s="11"/>
      <c r="AC526" s="11"/>
      <c r="AD526" s="11"/>
    </row>
    <row r="527" spans="1:30" s="13" customFormat="1">
      <c r="A527"/>
      <c r="B527"/>
      <c r="C527"/>
      <c r="D527"/>
      <c r="E527"/>
      <c r="F527"/>
      <c r="G527" s="3"/>
      <c r="H527"/>
      <c r="I527" s="12"/>
      <c r="K527" s="12"/>
      <c r="L527" s="14"/>
      <c r="M527" s="12"/>
      <c r="N527" s="14"/>
      <c r="AA527" s="11"/>
      <c r="AB527" s="11"/>
      <c r="AC527" s="11"/>
      <c r="AD527" s="11"/>
    </row>
    <row r="528" spans="1:30" s="13" customFormat="1">
      <c r="A528"/>
      <c r="B528"/>
      <c r="C528"/>
      <c r="D528"/>
      <c r="E528"/>
      <c r="F528"/>
      <c r="G528" s="3"/>
      <c r="H528"/>
      <c r="I528" s="12"/>
      <c r="K528" s="12"/>
      <c r="L528" s="14"/>
      <c r="M528" s="12"/>
      <c r="N528" s="14"/>
      <c r="AA528" s="11"/>
      <c r="AB528" s="11"/>
      <c r="AC528" s="11"/>
      <c r="AD528" s="11"/>
    </row>
    <row r="529" spans="1:30" s="13" customFormat="1">
      <c r="A529"/>
      <c r="B529"/>
      <c r="C529"/>
      <c r="D529"/>
      <c r="E529"/>
      <c r="F529"/>
      <c r="G529" s="3"/>
      <c r="H529"/>
      <c r="I529" s="12"/>
      <c r="K529" s="12"/>
      <c r="L529" s="14"/>
      <c r="M529" s="12"/>
      <c r="N529" s="14"/>
      <c r="AA529" s="11"/>
      <c r="AB529" s="11"/>
      <c r="AC529" s="11"/>
      <c r="AD529" s="11"/>
    </row>
    <row r="530" spans="1:30" s="13" customFormat="1">
      <c r="A530"/>
      <c r="B530"/>
      <c r="C530"/>
      <c r="D530"/>
      <c r="E530"/>
      <c r="F530"/>
      <c r="G530" s="3"/>
      <c r="H530"/>
      <c r="I530" s="12"/>
      <c r="K530" s="12"/>
      <c r="L530" s="14"/>
      <c r="M530" s="12"/>
      <c r="N530" s="14"/>
      <c r="AA530" s="11"/>
      <c r="AB530" s="11"/>
      <c r="AC530" s="11"/>
      <c r="AD530" s="11"/>
    </row>
    <row r="531" spans="1:30" s="13" customFormat="1">
      <c r="A531"/>
      <c r="B531"/>
      <c r="C531"/>
      <c r="D531"/>
      <c r="E531"/>
      <c r="F531"/>
      <c r="G531" s="3"/>
      <c r="H531"/>
      <c r="I531" s="12"/>
      <c r="K531" s="12"/>
      <c r="L531" s="14"/>
      <c r="M531" s="12"/>
      <c r="N531" s="14"/>
      <c r="AA531" s="11"/>
      <c r="AB531" s="11"/>
      <c r="AC531" s="11"/>
      <c r="AD531" s="11"/>
    </row>
    <row r="532" spans="1:30" s="13" customFormat="1">
      <c r="A532"/>
      <c r="B532"/>
      <c r="C532"/>
      <c r="D532"/>
      <c r="E532"/>
      <c r="F532"/>
      <c r="G532" s="3"/>
      <c r="H532"/>
      <c r="I532" s="12"/>
      <c r="K532" s="12"/>
      <c r="L532" s="14"/>
      <c r="M532" s="12"/>
      <c r="N532" s="14"/>
      <c r="AA532" s="11"/>
      <c r="AB532" s="11"/>
      <c r="AC532" s="11"/>
      <c r="AD532" s="11"/>
    </row>
    <row r="533" spans="1:30" s="13" customFormat="1">
      <c r="A533"/>
      <c r="B533"/>
      <c r="C533"/>
      <c r="D533"/>
      <c r="E533"/>
      <c r="F533"/>
      <c r="G533" s="3"/>
      <c r="H533"/>
      <c r="I533" s="12"/>
      <c r="K533" s="12"/>
      <c r="L533" s="14"/>
      <c r="M533" s="12"/>
      <c r="N533" s="14"/>
      <c r="AA533" s="11"/>
      <c r="AB533" s="11"/>
      <c r="AC533" s="11"/>
      <c r="AD533" s="11"/>
    </row>
    <row r="534" spans="1:30" s="13" customFormat="1">
      <c r="A534"/>
      <c r="B534"/>
      <c r="C534"/>
      <c r="D534"/>
      <c r="E534"/>
      <c r="F534"/>
      <c r="G534" s="3"/>
      <c r="H534"/>
      <c r="I534" s="12"/>
      <c r="K534" s="12"/>
      <c r="L534" s="14"/>
      <c r="M534" s="12"/>
      <c r="N534" s="14"/>
      <c r="AA534" s="11"/>
      <c r="AB534" s="11"/>
      <c r="AC534" s="11"/>
      <c r="AD534" s="11"/>
    </row>
    <row r="535" spans="1:30" s="13" customFormat="1">
      <c r="A535"/>
      <c r="B535"/>
      <c r="C535"/>
      <c r="D535"/>
      <c r="E535"/>
      <c r="F535"/>
      <c r="G535" s="3"/>
      <c r="H535"/>
      <c r="I535" s="12"/>
      <c r="K535" s="12"/>
      <c r="L535" s="14"/>
      <c r="M535" s="12"/>
      <c r="N535" s="14"/>
      <c r="AA535" s="11"/>
      <c r="AB535" s="11"/>
      <c r="AC535" s="11"/>
      <c r="AD535" s="11"/>
    </row>
    <row r="536" spans="1:30" s="13" customFormat="1">
      <c r="A536"/>
      <c r="B536"/>
      <c r="C536"/>
      <c r="D536"/>
      <c r="E536"/>
      <c r="F536"/>
      <c r="G536" s="3"/>
      <c r="H536"/>
      <c r="I536" s="12"/>
      <c r="K536" s="12"/>
      <c r="L536" s="14"/>
      <c r="M536" s="12"/>
      <c r="N536" s="14"/>
      <c r="AA536" s="11"/>
      <c r="AB536" s="11"/>
      <c r="AC536" s="11"/>
      <c r="AD536" s="11"/>
    </row>
    <row r="537" spans="1:30" s="13" customFormat="1">
      <c r="A537"/>
      <c r="B537"/>
      <c r="C537"/>
      <c r="D537"/>
      <c r="E537"/>
      <c r="F537"/>
      <c r="G537" s="3"/>
      <c r="H537"/>
      <c r="I537" s="12"/>
      <c r="K537" s="12"/>
      <c r="L537" s="14"/>
      <c r="M537" s="12"/>
      <c r="N537" s="14"/>
      <c r="AA537" s="11"/>
      <c r="AB537" s="11"/>
      <c r="AC537" s="11"/>
      <c r="AD537" s="11"/>
    </row>
    <row r="538" spans="1:30" s="13" customFormat="1">
      <c r="A538"/>
      <c r="B538"/>
      <c r="C538"/>
      <c r="D538"/>
      <c r="E538"/>
      <c r="F538"/>
      <c r="G538" s="3"/>
      <c r="H538"/>
      <c r="I538" s="12"/>
      <c r="K538" s="12"/>
      <c r="L538" s="14"/>
      <c r="M538" s="12"/>
      <c r="N538" s="14"/>
      <c r="AA538" s="11"/>
      <c r="AB538" s="11"/>
      <c r="AC538" s="11"/>
      <c r="AD538" s="11"/>
    </row>
    <row r="539" spans="1:30" s="13" customFormat="1">
      <c r="A539"/>
      <c r="B539"/>
      <c r="C539"/>
      <c r="D539"/>
      <c r="E539"/>
      <c r="F539"/>
      <c r="G539" s="3"/>
      <c r="H539"/>
      <c r="I539" s="12"/>
      <c r="K539" s="12"/>
      <c r="L539" s="14"/>
      <c r="M539" s="12"/>
      <c r="N539" s="14"/>
      <c r="AA539" s="11"/>
      <c r="AB539" s="11"/>
      <c r="AC539" s="11"/>
      <c r="AD539" s="11"/>
    </row>
    <row r="540" spans="1:30" s="13" customFormat="1">
      <c r="A540"/>
      <c r="B540"/>
      <c r="C540"/>
      <c r="D540"/>
      <c r="E540"/>
      <c r="F540"/>
      <c r="G540" s="3"/>
      <c r="H540"/>
      <c r="I540" s="12"/>
      <c r="K540" s="12"/>
      <c r="L540" s="14"/>
      <c r="M540" s="12"/>
      <c r="N540" s="14"/>
      <c r="AA540" s="11"/>
      <c r="AB540" s="11"/>
      <c r="AC540" s="11"/>
      <c r="AD540" s="11"/>
    </row>
    <row r="541" spans="1:30" s="13" customFormat="1">
      <c r="A541"/>
      <c r="B541"/>
      <c r="C541"/>
      <c r="D541"/>
      <c r="E541"/>
      <c r="F541"/>
      <c r="G541" s="3"/>
      <c r="H541"/>
      <c r="I541" s="12"/>
      <c r="K541" s="12"/>
      <c r="L541" s="14"/>
      <c r="M541" s="12"/>
      <c r="N541" s="14"/>
      <c r="AA541" s="11"/>
      <c r="AB541" s="11"/>
      <c r="AC541" s="11"/>
      <c r="AD541" s="11"/>
    </row>
    <row r="542" spans="1:30" s="13" customFormat="1">
      <c r="A542"/>
      <c r="B542"/>
      <c r="C542"/>
      <c r="D542"/>
      <c r="E542"/>
      <c r="F542"/>
      <c r="G542" s="3"/>
      <c r="H542"/>
      <c r="I542" s="12"/>
      <c r="K542" s="12"/>
      <c r="L542" s="14"/>
      <c r="M542" s="12"/>
      <c r="N542" s="14"/>
      <c r="AA542" s="11"/>
      <c r="AB542" s="11"/>
      <c r="AC542" s="11"/>
      <c r="AD542" s="11"/>
    </row>
    <row r="543" spans="1:30" s="13" customFormat="1">
      <c r="A543"/>
      <c r="B543"/>
      <c r="C543"/>
      <c r="D543"/>
      <c r="E543"/>
      <c r="F543"/>
      <c r="G543" s="3"/>
      <c r="H543"/>
      <c r="I543" s="12"/>
      <c r="K543" s="12"/>
      <c r="L543" s="14"/>
      <c r="M543" s="12"/>
      <c r="N543" s="14"/>
      <c r="AA543" s="11"/>
      <c r="AB543" s="11"/>
      <c r="AC543" s="11"/>
      <c r="AD543" s="11"/>
    </row>
    <row r="544" spans="1:30" s="13" customFormat="1">
      <c r="A544"/>
      <c r="B544"/>
      <c r="C544"/>
      <c r="D544"/>
      <c r="E544"/>
      <c r="F544"/>
      <c r="G544" s="3"/>
      <c r="H544"/>
      <c r="I544" s="12"/>
      <c r="K544" s="12"/>
      <c r="L544" s="14"/>
      <c r="M544" s="12"/>
      <c r="N544" s="14"/>
      <c r="AA544" s="11"/>
      <c r="AB544" s="11"/>
      <c r="AC544" s="11"/>
      <c r="AD544" s="11"/>
    </row>
    <row r="545" spans="1:30" s="13" customFormat="1">
      <c r="A545"/>
      <c r="B545"/>
      <c r="C545"/>
      <c r="D545"/>
      <c r="E545"/>
      <c r="F545"/>
      <c r="G545" s="3"/>
      <c r="H545"/>
      <c r="I545" s="12"/>
      <c r="K545" s="12"/>
      <c r="L545" s="14"/>
      <c r="M545" s="12"/>
      <c r="N545" s="14"/>
      <c r="AA545" s="11"/>
      <c r="AB545" s="11"/>
      <c r="AC545" s="11"/>
      <c r="AD545" s="11"/>
    </row>
    <row r="546" spans="1:30" s="13" customFormat="1">
      <c r="A546"/>
      <c r="B546"/>
      <c r="C546"/>
      <c r="D546"/>
      <c r="E546"/>
      <c r="F546"/>
      <c r="G546" s="3"/>
      <c r="H546"/>
      <c r="I546" s="12"/>
      <c r="K546" s="12"/>
      <c r="L546" s="14"/>
      <c r="M546" s="12"/>
      <c r="N546" s="14"/>
      <c r="AA546" s="11"/>
      <c r="AB546" s="11"/>
      <c r="AC546" s="11"/>
      <c r="AD546" s="11"/>
    </row>
    <row r="547" spans="1:30" s="13" customFormat="1">
      <c r="A547"/>
      <c r="B547"/>
      <c r="C547"/>
      <c r="D547"/>
      <c r="E547"/>
      <c r="F547"/>
      <c r="G547" s="3"/>
      <c r="H547"/>
      <c r="I547" s="12"/>
      <c r="K547" s="12"/>
      <c r="L547" s="14"/>
      <c r="M547" s="12"/>
      <c r="N547" s="14"/>
      <c r="AA547" s="11"/>
      <c r="AB547" s="11"/>
      <c r="AC547" s="11"/>
      <c r="AD547" s="11"/>
    </row>
    <row r="548" spans="1:30" s="13" customFormat="1">
      <c r="A548"/>
      <c r="B548"/>
      <c r="C548"/>
      <c r="D548"/>
      <c r="E548"/>
      <c r="F548"/>
      <c r="G548" s="3"/>
      <c r="H548"/>
      <c r="I548" s="12"/>
      <c r="K548" s="12"/>
      <c r="L548" s="14"/>
      <c r="M548" s="12"/>
      <c r="N548" s="14"/>
      <c r="AA548" s="11"/>
      <c r="AB548" s="11"/>
      <c r="AC548" s="11"/>
      <c r="AD548" s="11"/>
    </row>
    <row r="549" spans="1:30" s="13" customFormat="1">
      <c r="A549"/>
      <c r="B549"/>
      <c r="C549"/>
      <c r="D549"/>
      <c r="E549"/>
      <c r="F549"/>
      <c r="G549" s="3"/>
      <c r="H549"/>
      <c r="I549" s="12"/>
      <c r="K549" s="12"/>
      <c r="L549" s="14"/>
      <c r="M549" s="12"/>
      <c r="N549" s="14"/>
      <c r="AA549" s="11"/>
      <c r="AB549" s="11"/>
      <c r="AC549" s="11"/>
      <c r="AD549" s="11"/>
    </row>
    <row r="550" spans="1:30" s="13" customFormat="1">
      <c r="A550"/>
      <c r="B550"/>
      <c r="C550"/>
      <c r="D550"/>
      <c r="E550"/>
      <c r="F550"/>
      <c r="G550" s="3"/>
      <c r="H550"/>
      <c r="I550" s="12"/>
      <c r="K550" s="12"/>
      <c r="L550" s="14"/>
      <c r="M550" s="12"/>
      <c r="N550" s="14"/>
      <c r="AA550" s="11"/>
      <c r="AB550" s="11"/>
      <c r="AC550" s="11"/>
      <c r="AD550" s="11"/>
    </row>
    <row r="551" spans="1:30" s="13" customFormat="1">
      <c r="A551"/>
      <c r="B551"/>
      <c r="C551"/>
      <c r="D551"/>
      <c r="E551"/>
      <c r="F551"/>
      <c r="G551" s="3"/>
      <c r="H551"/>
      <c r="I551" s="12"/>
      <c r="K551" s="12"/>
      <c r="L551" s="14"/>
      <c r="M551" s="12"/>
      <c r="N551" s="14"/>
      <c r="AA551" s="11"/>
      <c r="AB551" s="11"/>
      <c r="AC551" s="11"/>
      <c r="AD551" s="11"/>
    </row>
    <row r="552" spans="1:30" s="13" customFormat="1">
      <c r="A552"/>
      <c r="B552"/>
      <c r="C552"/>
      <c r="D552"/>
      <c r="E552"/>
      <c r="F552"/>
      <c r="G552" s="3"/>
      <c r="H552"/>
      <c r="I552" s="12"/>
      <c r="K552" s="12"/>
      <c r="L552" s="14"/>
      <c r="M552" s="12"/>
      <c r="N552" s="14"/>
      <c r="AA552" s="11"/>
      <c r="AB552" s="11"/>
      <c r="AC552" s="11"/>
      <c r="AD552" s="11"/>
    </row>
    <row r="553" spans="1:30" s="13" customFormat="1">
      <c r="A553"/>
      <c r="B553"/>
      <c r="C553"/>
      <c r="D553"/>
      <c r="E553"/>
      <c r="F553"/>
      <c r="G553" s="3"/>
      <c r="H553"/>
      <c r="I553" s="12"/>
      <c r="K553" s="12"/>
      <c r="L553" s="14"/>
      <c r="M553" s="12"/>
      <c r="N553" s="14"/>
      <c r="AA553" s="11"/>
      <c r="AB553" s="11"/>
      <c r="AC553" s="11"/>
      <c r="AD553" s="11"/>
    </row>
    <row r="554" spans="1:30" s="13" customFormat="1">
      <c r="A554"/>
      <c r="B554"/>
      <c r="C554"/>
      <c r="D554"/>
      <c r="E554"/>
      <c r="F554"/>
      <c r="G554" s="3"/>
      <c r="H554"/>
      <c r="I554" s="12"/>
      <c r="K554" s="12"/>
      <c r="L554" s="14"/>
      <c r="M554" s="12"/>
      <c r="N554" s="14"/>
      <c r="AA554" s="11"/>
      <c r="AB554" s="11"/>
      <c r="AC554" s="11"/>
      <c r="AD554" s="11"/>
    </row>
    <row r="555" spans="1:30" s="13" customFormat="1">
      <c r="A555"/>
      <c r="B555"/>
      <c r="C555"/>
      <c r="D555"/>
      <c r="E555"/>
      <c r="F555"/>
      <c r="G555" s="3"/>
      <c r="H555"/>
      <c r="I555" s="12"/>
      <c r="K555" s="12"/>
      <c r="L555" s="14"/>
      <c r="M555" s="12"/>
      <c r="N555" s="14"/>
      <c r="AA555" s="11"/>
      <c r="AB555" s="11"/>
      <c r="AC555" s="11"/>
      <c r="AD555" s="11"/>
    </row>
    <row r="556" spans="1:30" s="13" customFormat="1">
      <c r="A556"/>
      <c r="B556"/>
      <c r="C556"/>
      <c r="D556"/>
      <c r="E556"/>
      <c r="F556"/>
      <c r="G556" s="3"/>
      <c r="H556"/>
      <c r="I556" s="12"/>
      <c r="K556" s="12"/>
      <c r="L556" s="14"/>
      <c r="M556" s="12"/>
      <c r="N556" s="14"/>
      <c r="AA556" s="11"/>
      <c r="AB556" s="11"/>
      <c r="AC556" s="11"/>
      <c r="AD556" s="11"/>
    </row>
    <row r="557" spans="1:30" s="13" customFormat="1">
      <c r="A557"/>
      <c r="B557"/>
      <c r="C557"/>
      <c r="D557"/>
      <c r="E557"/>
      <c r="F557"/>
      <c r="G557" s="3"/>
      <c r="H557"/>
      <c r="I557" s="12"/>
      <c r="K557" s="12"/>
      <c r="L557" s="14"/>
      <c r="M557" s="12"/>
      <c r="N557" s="14"/>
      <c r="AA557" s="11"/>
      <c r="AB557" s="11"/>
      <c r="AC557" s="11"/>
      <c r="AD557" s="11"/>
    </row>
    <row r="558" spans="1:30" s="13" customFormat="1">
      <c r="A558"/>
      <c r="B558"/>
      <c r="C558"/>
      <c r="D558"/>
      <c r="E558"/>
      <c r="F558"/>
      <c r="G558" s="3"/>
      <c r="H558"/>
      <c r="I558" s="12"/>
      <c r="K558" s="12"/>
      <c r="L558" s="14"/>
      <c r="M558" s="12"/>
      <c r="N558" s="14"/>
      <c r="AA558" s="11"/>
      <c r="AB558" s="11"/>
      <c r="AC558" s="11"/>
      <c r="AD558" s="11"/>
    </row>
    <row r="559" spans="1:30" s="13" customFormat="1">
      <c r="A559"/>
      <c r="B559"/>
      <c r="C559"/>
      <c r="D559"/>
      <c r="E559"/>
      <c r="F559"/>
      <c r="G559" s="3"/>
      <c r="H559"/>
      <c r="I559" s="12"/>
      <c r="K559" s="12"/>
      <c r="L559" s="14"/>
      <c r="M559" s="12"/>
      <c r="N559" s="14"/>
      <c r="AA559" s="11"/>
      <c r="AB559" s="11"/>
      <c r="AC559" s="11"/>
      <c r="AD559" s="11"/>
    </row>
    <row r="560" spans="1:30" s="13" customFormat="1">
      <c r="A560"/>
      <c r="B560"/>
      <c r="C560"/>
      <c r="D560"/>
      <c r="E560"/>
      <c r="F560"/>
      <c r="G560" s="3"/>
      <c r="H560"/>
      <c r="I560" s="12"/>
      <c r="K560" s="12"/>
      <c r="L560" s="14"/>
      <c r="M560" s="12"/>
      <c r="N560" s="14"/>
      <c r="AA560" s="11"/>
      <c r="AB560" s="11"/>
      <c r="AC560" s="11"/>
      <c r="AD560" s="11"/>
    </row>
    <row r="561" spans="1:30" s="13" customFormat="1">
      <c r="A561"/>
      <c r="B561"/>
      <c r="C561"/>
      <c r="D561"/>
      <c r="E561"/>
      <c r="F561"/>
      <c r="G561" s="3"/>
      <c r="H561"/>
      <c r="I561" s="12"/>
      <c r="K561" s="12"/>
      <c r="L561" s="14"/>
      <c r="M561" s="12"/>
      <c r="N561" s="14"/>
      <c r="AA561" s="11"/>
      <c r="AB561" s="11"/>
      <c r="AC561" s="11"/>
      <c r="AD561" s="11"/>
    </row>
    <row r="562" spans="1:30" s="13" customFormat="1">
      <c r="A562"/>
      <c r="B562"/>
      <c r="C562"/>
      <c r="D562"/>
      <c r="E562"/>
      <c r="F562"/>
      <c r="G562" s="3"/>
      <c r="H562"/>
      <c r="I562" s="12"/>
      <c r="K562" s="12"/>
      <c r="L562" s="14"/>
      <c r="M562" s="12"/>
      <c r="N562" s="14"/>
      <c r="AA562" s="11"/>
      <c r="AB562" s="11"/>
      <c r="AC562" s="11"/>
      <c r="AD562" s="11"/>
    </row>
    <row r="563" spans="1:30" s="13" customFormat="1">
      <c r="A563"/>
      <c r="B563"/>
      <c r="C563"/>
      <c r="D563"/>
      <c r="E563"/>
      <c r="F563"/>
      <c r="G563" s="3"/>
      <c r="H563"/>
      <c r="I563" s="12"/>
      <c r="K563" s="12"/>
      <c r="L563" s="14"/>
      <c r="M563" s="12"/>
      <c r="N563" s="14"/>
      <c r="AA563" s="11"/>
      <c r="AB563" s="11"/>
      <c r="AC563" s="11"/>
      <c r="AD563" s="11"/>
    </row>
    <row r="564" spans="1:30" s="13" customFormat="1">
      <c r="A564"/>
      <c r="B564"/>
      <c r="C564"/>
      <c r="D564"/>
      <c r="E564"/>
      <c r="F564"/>
      <c r="G564" s="3"/>
      <c r="H564"/>
      <c r="I564" s="12"/>
      <c r="K564" s="12"/>
      <c r="L564" s="14"/>
      <c r="M564" s="12"/>
      <c r="N564" s="14"/>
      <c r="AA564" s="11"/>
      <c r="AB564" s="11"/>
      <c r="AC564" s="11"/>
      <c r="AD564" s="11"/>
    </row>
    <row r="565" spans="1:30" s="13" customFormat="1">
      <c r="A565"/>
      <c r="B565"/>
      <c r="C565"/>
      <c r="D565"/>
      <c r="E565"/>
      <c r="F565"/>
      <c r="G565" s="3"/>
      <c r="H565"/>
      <c r="I565" s="12"/>
      <c r="K565" s="12"/>
      <c r="L565" s="14"/>
      <c r="M565" s="12"/>
      <c r="N565" s="14"/>
      <c r="AA565" s="11"/>
      <c r="AB565" s="11"/>
      <c r="AC565" s="11"/>
      <c r="AD565" s="11"/>
    </row>
    <row r="566" spans="1:30" s="13" customFormat="1">
      <c r="A566"/>
      <c r="B566"/>
      <c r="C566"/>
      <c r="D566"/>
      <c r="E566"/>
      <c r="F566"/>
      <c r="G566" s="3"/>
      <c r="H566"/>
      <c r="I566" s="12"/>
      <c r="K566" s="12"/>
      <c r="L566" s="14"/>
      <c r="M566" s="12"/>
      <c r="N566" s="14"/>
      <c r="AA566" s="11"/>
      <c r="AB566" s="11"/>
      <c r="AC566" s="11"/>
      <c r="AD566" s="11"/>
    </row>
    <row r="567" spans="1:30" s="13" customFormat="1">
      <c r="A567"/>
      <c r="B567"/>
      <c r="C567"/>
      <c r="D567"/>
      <c r="E567"/>
      <c r="F567"/>
      <c r="G567" s="3"/>
      <c r="H567"/>
      <c r="I567" s="12"/>
      <c r="K567" s="12"/>
      <c r="L567" s="14"/>
      <c r="M567" s="12"/>
      <c r="N567" s="14"/>
      <c r="AA567" s="11"/>
      <c r="AB567" s="11"/>
      <c r="AC567" s="11"/>
      <c r="AD567" s="11"/>
    </row>
    <row r="568" spans="1:30" s="13" customFormat="1">
      <c r="A568"/>
      <c r="B568"/>
      <c r="C568"/>
      <c r="D568"/>
      <c r="E568"/>
      <c r="F568"/>
      <c r="G568" s="3"/>
      <c r="H568"/>
      <c r="I568" s="12"/>
      <c r="K568" s="12"/>
      <c r="L568" s="14"/>
      <c r="M568" s="12"/>
      <c r="N568" s="14"/>
      <c r="AA568" s="11"/>
      <c r="AB568" s="11"/>
      <c r="AC568" s="11"/>
      <c r="AD568" s="11"/>
    </row>
    <row r="569" spans="1:30" s="13" customFormat="1">
      <c r="A569"/>
      <c r="B569"/>
      <c r="C569"/>
      <c r="D569"/>
      <c r="E569"/>
      <c r="F569"/>
      <c r="G569" s="3"/>
      <c r="H569"/>
      <c r="I569" s="12"/>
      <c r="K569" s="12"/>
      <c r="L569" s="14"/>
      <c r="M569" s="12"/>
      <c r="N569" s="14"/>
      <c r="AA569" s="11"/>
      <c r="AB569" s="11"/>
      <c r="AC569" s="11"/>
      <c r="AD569" s="11"/>
    </row>
    <row r="570" spans="1:30" s="13" customFormat="1">
      <c r="A570"/>
      <c r="B570"/>
      <c r="C570"/>
      <c r="D570"/>
      <c r="E570"/>
      <c r="F570"/>
      <c r="G570" s="3"/>
      <c r="H570"/>
      <c r="I570" s="12"/>
      <c r="K570" s="12"/>
      <c r="L570" s="14"/>
      <c r="M570" s="12"/>
      <c r="N570" s="14"/>
      <c r="AA570" s="11"/>
      <c r="AB570" s="11"/>
      <c r="AC570" s="11"/>
      <c r="AD570" s="11"/>
    </row>
    <row r="571" spans="1:30" s="13" customFormat="1">
      <c r="A571"/>
      <c r="B571"/>
      <c r="C571"/>
      <c r="D571"/>
      <c r="E571"/>
      <c r="F571"/>
      <c r="G571" s="3"/>
      <c r="H571"/>
      <c r="I571" s="12"/>
      <c r="K571" s="12"/>
      <c r="L571" s="14"/>
      <c r="M571" s="12"/>
      <c r="N571" s="14"/>
      <c r="AA571" s="11"/>
      <c r="AB571" s="11"/>
      <c r="AC571" s="11"/>
      <c r="AD571" s="11"/>
    </row>
    <row r="572" spans="1:30" s="13" customFormat="1">
      <c r="A572"/>
      <c r="B572"/>
      <c r="C572"/>
      <c r="D572"/>
      <c r="E572"/>
      <c r="F572"/>
      <c r="G572" s="3"/>
      <c r="H572"/>
      <c r="I572" s="12"/>
      <c r="K572" s="12"/>
      <c r="L572" s="14"/>
      <c r="M572" s="12"/>
      <c r="N572" s="14"/>
      <c r="AA572" s="11"/>
      <c r="AB572" s="11"/>
      <c r="AC572" s="11"/>
      <c r="AD572" s="11"/>
    </row>
    <row r="573" spans="1:30" s="13" customFormat="1">
      <c r="A573"/>
      <c r="B573"/>
      <c r="C573"/>
      <c r="D573"/>
      <c r="E573"/>
      <c r="F573"/>
      <c r="G573" s="3"/>
      <c r="H573"/>
      <c r="I573" s="12"/>
      <c r="K573" s="12"/>
      <c r="L573" s="14"/>
      <c r="M573" s="12"/>
      <c r="N573" s="14"/>
      <c r="AA573" s="11"/>
      <c r="AB573" s="11"/>
      <c r="AC573" s="11"/>
      <c r="AD573" s="11"/>
    </row>
    <row r="574" spans="1:30" s="13" customFormat="1">
      <c r="A574"/>
      <c r="B574"/>
      <c r="C574"/>
      <c r="D574"/>
      <c r="E574"/>
      <c r="F574"/>
      <c r="G574" s="3"/>
      <c r="H574"/>
      <c r="I574" s="12"/>
      <c r="K574" s="12"/>
      <c r="L574" s="14"/>
      <c r="M574" s="12"/>
      <c r="N574" s="14"/>
      <c r="AA574" s="11"/>
      <c r="AB574" s="11"/>
      <c r="AC574" s="11"/>
      <c r="AD574" s="11"/>
    </row>
    <row r="575" spans="1:30" s="13" customFormat="1">
      <c r="A575"/>
      <c r="B575"/>
      <c r="C575"/>
      <c r="D575"/>
      <c r="E575"/>
      <c r="F575"/>
      <c r="G575" s="3"/>
      <c r="H575"/>
      <c r="I575" s="12"/>
      <c r="K575" s="12"/>
      <c r="L575" s="14"/>
      <c r="M575" s="12"/>
      <c r="N575" s="14"/>
      <c r="AA575" s="11"/>
      <c r="AB575" s="11"/>
      <c r="AC575" s="11"/>
      <c r="AD575" s="11"/>
    </row>
    <row r="576" spans="1:30" s="13" customFormat="1">
      <c r="A576"/>
      <c r="B576"/>
      <c r="C576"/>
      <c r="D576"/>
      <c r="E576"/>
      <c r="F576"/>
      <c r="G576" s="3"/>
      <c r="H576"/>
      <c r="I576" s="12"/>
      <c r="K576" s="12"/>
      <c r="L576" s="14"/>
      <c r="M576" s="12"/>
      <c r="N576" s="14"/>
      <c r="AA576" s="11"/>
      <c r="AB576" s="11"/>
      <c r="AC576" s="11"/>
      <c r="AD576" s="11"/>
    </row>
    <row r="577" spans="1:30" s="13" customFormat="1">
      <c r="A577"/>
      <c r="B577"/>
      <c r="C577"/>
      <c r="D577"/>
      <c r="E577"/>
      <c r="F577"/>
      <c r="G577" s="3"/>
      <c r="H577"/>
      <c r="I577" s="12"/>
      <c r="K577" s="12"/>
      <c r="L577" s="14"/>
      <c r="M577" s="12"/>
      <c r="N577" s="14"/>
      <c r="AA577" s="11"/>
      <c r="AB577" s="11"/>
      <c r="AC577" s="11"/>
      <c r="AD577" s="11"/>
    </row>
    <row r="578" spans="1:30" s="13" customFormat="1">
      <c r="A578"/>
      <c r="B578"/>
      <c r="C578"/>
      <c r="D578"/>
      <c r="E578"/>
      <c r="F578"/>
      <c r="G578" s="3"/>
      <c r="H578"/>
      <c r="I578" s="12"/>
      <c r="K578" s="12"/>
      <c r="L578" s="14"/>
      <c r="M578" s="12"/>
      <c r="N578" s="14"/>
      <c r="AA578" s="11"/>
      <c r="AB578" s="11"/>
      <c r="AC578" s="11"/>
      <c r="AD578" s="11"/>
    </row>
    <row r="579" spans="1:30" s="13" customFormat="1">
      <c r="A579"/>
      <c r="B579"/>
      <c r="C579"/>
      <c r="D579"/>
      <c r="E579"/>
      <c r="F579"/>
      <c r="G579" s="3"/>
      <c r="H579"/>
      <c r="I579" s="12"/>
      <c r="K579" s="12"/>
      <c r="L579" s="14"/>
      <c r="M579" s="12"/>
      <c r="N579" s="14"/>
      <c r="AA579" s="11"/>
      <c r="AB579" s="11"/>
      <c r="AC579" s="11"/>
      <c r="AD579" s="11"/>
    </row>
    <row r="580" spans="1:30" s="13" customFormat="1">
      <c r="A580"/>
      <c r="B580"/>
      <c r="C580"/>
      <c r="D580"/>
      <c r="E580"/>
      <c r="F580"/>
      <c r="G580" s="3"/>
      <c r="H580"/>
      <c r="I580" s="12"/>
      <c r="K580" s="12"/>
      <c r="L580" s="14"/>
      <c r="M580" s="12"/>
      <c r="N580" s="14"/>
      <c r="AA580" s="11"/>
      <c r="AB580" s="11"/>
      <c r="AC580" s="11"/>
      <c r="AD580" s="11"/>
    </row>
    <row r="581" spans="1:30" s="13" customFormat="1">
      <c r="A581"/>
      <c r="B581"/>
      <c r="C581"/>
      <c r="D581"/>
      <c r="E581"/>
      <c r="F581"/>
      <c r="G581" s="3"/>
      <c r="H581"/>
      <c r="I581" s="12"/>
      <c r="K581" s="12"/>
      <c r="L581" s="14"/>
      <c r="M581" s="12"/>
      <c r="N581" s="14"/>
      <c r="AA581" s="11"/>
      <c r="AB581" s="11"/>
      <c r="AC581" s="11"/>
      <c r="AD581" s="11"/>
    </row>
    <row r="582" spans="1:30" s="13" customFormat="1">
      <c r="A582"/>
      <c r="B582"/>
      <c r="C582"/>
      <c r="D582"/>
      <c r="E582"/>
      <c r="F582"/>
      <c r="G582" s="3"/>
      <c r="H582"/>
      <c r="I582" s="12"/>
      <c r="K582" s="12"/>
      <c r="L582" s="14"/>
      <c r="M582" s="12"/>
      <c r="N582" s="14"/>
      <c r="AA582" s="11"/>
      <c r="AB582" s="11"/>
      <c r="AC582" s="11"/>
      <c r="AD582" s="11"/>
    </row>
    <row r="583" spans="1:30" s="13" customFormat="1">
      <c r="A583"/>
      <c r="B583"/>
      <c r="C583"/>
      <c r="D583"/>
      <c r="E583"/>
      <c r="F583"/>
      <c r="G583" s="3"/>
      <c r="H583"/>
      <c r="I583" s="12"/>
      <c r="K583" s="12"/>
      <c r="L583" s="14"/>
      <c r="M583" s="12"/>
      <c r="N583" s="14"/>
      <c r="AA583" s="11"/>
      <c r="AB583" s="11"/>
      <c r="AC583" s="11"/>
      <c r="AD583" s="11"/>
    </row>
    <row r="584" spans="1:30" s="13" customFormat="1">
      <c r="A584"/>
      <c r="B584"/>
      <c r="C584"/>
      <c r="D584"/>
      <c r="E584"/>
      <c r="F584"/>
      <c r="G584" s="3"/>
      <c r="H584"/>
      <c r="I584" s="12"/>
      <c r="K584" s="12"/>
      <c r="L584" s="14"/>
      <c r="M584" s="12"/>
      <c r="N584" s="14"/>
      <c r="AA584" s="11"/>
      <c r="AB584" s="11"/>
      <c r="AC584" s="11"/>
      <c r="AD584" s="11"/>
    </row>
    <row r="585" spans="1:30" s="13" customFormat="1">
      <c r="A585"/>
      <c r="B585"/>
      <c r="C585"/>
      <c r="D585"/>
      <c r="E585"/>
      <c r="F585"/>
      <c r="G585" s="3"/>
      <c r="H585"/>
      <c r="I585" s="12"/>
      <c r="K585" s="12"/>
      <c r="L585" s="14"/>
      <c r="M585" s="12"/>
      <c r="N585" s="14"/>
      <c r="AA585" s="11"/>
      <c r="AB585" s="11"/>
      <c r="AC585" s="11"/>
      <c r="AD585" s="11"/>
    </row>
    <row r="586" spans="1:30" s="13" customFormat="1">
      <c r="A586"/>
      <c r="B586"/>
      <c r="C586"/>
      <c r="D586"/>
      <c r="E586"/>
      <c r="F586"/>
      <c r="G586" s="3"/>
      <c r="H586"/>
      <c r="I586" s="12"/>
      <c r="K586" s="12"/>
      <c r="L586" s="14"/>
      <c r="M586" s="12"/>
      <c r="N586" s="14"/>
      <c r="AA586" s="11"/>
      <c r="AB586" s="11"/>
      <c r="AC586" s="11"/>
      <c r="AD586" s="11"/>
    </row>
    <row r="587" spans="1:30" s="13" customFormat="1">
      <c r="A587"/>
      <c r="B587"/>
      <c r="C587"/>
      <c r="D587"/>
      <c r="E587"/>
      <c r="F587"/>
      <c r="G587" s="3"/>
      <c r="H587"/>
      <c r="I587" s="12"/>
      <c r="K587" s="12"/>
      <c r="L587" s="14"/>
      <c r="M587" s="12"/>
      <c r="N587" s="14"/>
      <c r="AA587" s="11"/>
      <c r="AB587" s="11"/>
      <c r="AC587" s="11"/>
      <c r="AD587" s="11"/>
    </row>
    <row r="588" spans="1:30" s="13" customFormat="1">
      <c r="A588"/>
      <c r="B588"/>
      <c r="C588"/>
      <c r="D588"/>
      <c r="E588"/>
      <c r="F588"/>
      <c r="G588" s="3"/>
      <c r="H588"/>
      <c r="I588" s="12"/>
      <c r="K588" s="12"/>
      <c r="L588" s="14"/>
      <c r="M588" s="12"/>
      <c r="N588" s="14"/>
      <c r="AA588" s="11"/>
      <c r="AB588" s="11"/>
      <c r="AC588" s="11"/>
      <c r="AD588" s="11"/>
    </row>
    <row r="589" spans="1:30" s="13" customFormat="1">
      <c r="A589"/>
      <c r="B589"/>
      <c r="C589"/>
      <c r="D589"/>
      <c r="E589"/>
      <c r="F589"/>
      <c r="G589" s="3"/>
      <c r="H589"/>
      <c r="I589" s="12"/>
      <c r="K589" s="12"/>
      <c r="L589" s="14"/>
      <c r="M589" s="12"/>
      <c r="N589" s="14"/>
      <c r="AA589" s="11"/>
      <c r="AB589" s="11"/>
      <c r="AC589" s="11"/>
      <c r="AD589" s="11"/>
    </row>
    <row r="590" spans="1:30" s="13" customFormat="1">
      <c r="A590"/>
      <c r="B590"/>
      <c r="C590"/>
      <c r="D590"/>
      <c r="E590"/>
      <c r="F590"/>
      <c r="G590" s="3"/>
      <c r="H590"/>
      <c r="I590" s="12"/>
      <c r="K590" s="12"/>
      <c r="L590" s="14"/>
      <c r="M590" s="12"/>
      <c r="N590" s="14"/>
      <c r="AA590" s="11"/>
      <c r="AB590" s="11"/>
      <c r="AC590" s="11"/>
      <c r="AD590" s="11"/>
    </row>
    <row r="591" spans="1:30" s="13" customFormat="1">
      <c r="A591"/>
      <c r="B591"/>
      <c r="C591"/>
      <c r="D591"/>
      <c r="E591"/>
      <c r="F591"/>
      <c r="G591" s="3"/>
      <c r="H591"/>
      <c r="I591" s="12"/>
      <c r="K591" s="12"/>
      <c r="L591" s="14"/>
      <c r="M591" s="12"/>
      <c r="N591" s="14"/>
      <c r="AA591" s="11"/>
      <c r="AB591" s="11"/>
      <c r="AC591" s="11"/>
      <c r="AD591" s="11"/>
    </row>
    <row r="592" spans="1:30" s="13" customFormat="1">
      <c r="A592"/>
      <c r="B592"/>
      <c r="C592"/>
      <c r="D592"/>
      <c r="E592"/>
      <c r="F592"/>
      <c r="G592" s="3"/>
      <c r="H592"/>
      <c r="I592" s="12"/>
      <c r="K592" s="12"/>
      <c r="L592" s="14"/>
      <c r="M592" s="12"/>
      <c r="N592" s="14"/>
      <c r="AA592" s="11"/>
      <c r="AB592" s="11"/>
      <c r="AC592" s="11"/>
      <c r="AD592" s="11"/>
    </row>
    <row r="593" spans="1:30" s="13" customFormat="1">
      <c r="A593"/>
      <c r="B593"/>
      <c r="C593"/>
      <c r="D593"/>
      <c r="E593"/>
      <c r="F593"/>
      <c r="G593" s="3"/>
      <c r="H593"/>
      <c r="I593" s="12"/>
      <c r="K593" s="12"/>
      <c r="L593" s="14"/>
      <c r="M593" s="12"/>
      <c r="N593" s="14"/>
      <c r="AA593" s="11"/>
      <c r="AB593" s="11"/>
      <c r="AC593" s="11"/>
      <c r="AD593" s="11"/>
    </row>
    <row r="594" spans="1:30" s="13" customFormat="1">
      <c r="A594"/>
      <c r="B594"/>
      <c r="C594"/>
      <c r="D594"/>
      <c r="E594"/>
      <c r="F594"/>
      <c r="G594" s="3"/>
      <c r="H594"/>
      <c r="I594" s="12"/>
      <c r="K594" s="12"/>
      <c r="L594" s="14"/>
      <c r="M594" s="12"/>
      <c r="N594" s="14"/>
      <c r="AA594" s="11"/>
      <c r="AB594" s="11"/>
      <c r="AC594" s="11"/>
      <c r="AD594" s="11"/>
    </row>
    <row r="595" spans="1:30" s="13" customFormat="1">
      <c r="A595"/>
      <c r="B595"/>
      <c r="C595"/>
      <c r="D595"/>
      <c r="E595"/>
      <c r="F595"/>
      <c r="G595" s="3"/>
      <c r="H595"/>
      <c r="I595" s="12"/>
      <c r="K595" s="12"/>
      <c r="L595" s="14"/>
      <c r="M595" s="12"/>
      <c r="N595" s="14"/>
      <c r="AA595" s="11"/>
      <c r="AB595" s="11"/>
      <c r="AC595" s="11"/>
      <c r="AD595" s="11"/>
    </row>
    <row r="596" spans="1:30" s="13" customFormat="1">
      <c r="A596"/>
      <c r="B596"/>
      <c r="C596"/>
      <c r="D596"/>
      <c r="E596"/>
      <c r="F596"/>
      <c r="G596" s="3"/>
      <c r="H596"/>
      <c r="I596" s="12"/>
      <c r="K596" s="12"/>
      <c r="L596" s="14"/>
      <c r="M596" s="12"/>
      <c r="N596" s="14"/>
      <c r="AA596" s="11"/>
      <c r="AB596" s="11"/>
      <c r="AC596" s="11"/>
      <c r="AD596" s="11"/>
    </row>
    <row r="597" spans="1:30" s="13" customFormat="1">
      <c r="A597"/>
      <c r="B597"/>
      <c r="C597"/>
      <c r="D597"/>
      <c r="E597"/>
      <c r="F597"/>
      <c r="G597" s="3"/>
      <c r="H597"/>
      <c r="I597" s="12"/>
      <c r="K597" s="12"/>
      <c r="L597" s="14"/>
      <c r="M597" s="12"/>
      <c r="N597" s="14"/>
      <c r="AA597" s="11"/>
      <c r="AB597" s="11"/>
      <c r="AC597" s="11"/>
      <c r="AD597" s="11"/>
    </row>
    <row r="598" spans="1:30" s="13" customFormat="1">
      <c r="A598"/>
      <c r="B598"/>
      <c r="C598"/>
      <c r="D598"/>
      <c r="E598"/>
      <c r="F598"/>
      <c r="G598" s="3"/>
      <c r="H598"/>
      <c r="I598" s="12"/>
      <c r="K598" s="12"/>
      <c r="L598" s="14"/>
      <c r="M598" s="12"/>
      <c r="N598" s="14"/>
      <c r="AA598" s="11"/>
      <c r="AB598" s="11"/>
      <c r="AC598" s="11"/>
      <c r="AD598" s="11"/>
    </row>
  </sheetData>
  <sheetProtection algorithmName="SHA-512" hashValue="T+pXRdfPcgNd/qrlT3hPDy5l++JkBbPPcvhDHwQZLdCVXkC7++1RNS5HS201AZFFTf1AFRYxPrkv1CFtn14HJw==" saltValue="ptRJEfO1/27YhoW1etUmUw==" spinCount="100000" sheet="1" objects="1" scenarios="1"/>
  <autoFilter ref="A3:AD400" xr:uid="{D61F2EB2-5B56-42DA-8EFA-D9F5F6002A00}"/>
  <phoneticPr fontId="44" type="noConversion"/>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00f26b1-9581-4d8d-a9fc-f582e245f9a6" xsi:nil="true"/>
    <lcf76f155ced4ddcb4097134ff3c332f xmlns="4c3655a7-e423-4417-97bb-4318289dd84a">
      <Terms xmlns="http://schemas.microsoft.com/office/infopath/2007/PartnerControls"/>
    </lcf76f155ced4ddcb4097134ff3c332f>
    <_DCDateModified xmlns="http://schemas.microsoft.com/sharepoint/v3/fields" xsi:nil="true"/>
    <Comment xmlns="4c3655a7-e423-4417-97bb-4318289dd84a" xsi:nil="true"/>
    <_DCDateCreated xmlns="http://schemas.microsoft.com/sharepoint/v3/fields"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3C2C3A1725FC849BF193D0C3DEFB6FF" ma:contentTypeVersion="24" ma:contentTypeDescription="Create a new document." ma:contentTypeScope="" ma:versionID="9de0027c195cb7e31febf121f94d3d39">
  <xsd:schema xmlns:xsd="http://www.w3.org/2001/XMLSchema" xmlns:xs="http://www.w3.org/2001/XMLSchema" xmlns:p="http://schemas.microsoft.com/office/2006/metadata/properties" xmlns:ns2="4c3655a7-e423-4417-97bb-4318289dd84a" xmlns:ns3="1cf481de-c19d-47f4-a275-1233559a005a" xmlns:ns4="http://schemas.microsoft.com/sharepoint/v3/fields" xmlns:ns5="100f26b1-9581-4d8d-a9fc-f582e245f9a6" targetNamespace="http://schemas.microsoft.com/office/2006/metadata/properties" ma:root="true" ma:fieldsID="1e06fe2eeabd0efd9fbe1764f060dc20" ns2:_="" ns3:_="" ns4:_="" ns5:_="">
    <xsd:import namespace="4c3655a7-e423-4417-97bb-4318289dd84a"/>
    <xsd:import namespace="1cf481de-c19d-47f4-a275-1233559a005a"/>
    <xsd:import namespace="http://schemas.microsoft.com/sharepoint/v3/fields"/>
    <xsd:import namespace="100f26b1-9581-4d8d-a9fc-f582e245f9a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Comment" minOccurs="0"/>
                <xsd:element ref="ns4:_DCDateModified" minOccurs="0"/>
                <xsd:element ref="ns4:_DCDateCreated" minOccurs="0"/>
                <xsd:element ref="ns2:lcf76f155ced4ddcb4097134ff3c332f" minOccurs="0"/>
                <xsd:element ref="ns5: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3655a7-e423-4417-97bb-4318289dd8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Comment" ma:index="21" nillable="true" ma:displayName="Comment" ma:format="Dropdown" ma:internalName="Comment">
      <xsd:simpleType>
        <xsd:restriction base="dms:Note">
          <xsd:maxLength value="255"/>
        </xsd:restrictio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884609c4-048b-4b80-a7b2-5057edd3097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f481de-c19d-47f4-a275-1233559a00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Modified" ma:index="23" nillable="true" ma:displayName="Date Modified" ma:description="The date on which this resource was last modified" ma:format="DateTime" ma:internalName="_DCDateModified">
      <xsd:simpleType>
        <xsd:restriction base="dms:DateTime"/>
      </xsd:simpleType>
    </xsd:element>
    <xsd:element name="_DCDateCreated" ma:index="24" nillable="true" ma:displayName="Date Created" ma:description="The date on which this resource was created" ma:format="DateTime" ma:internalName="_DCDateCreat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00f26b1-9581-4d8d-a9fc-f582e245f9a6"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b6da3050-14e0-4095-bf11-8c0181315b92}" ma:internalName="TaxCatchAll" ma:showField="CatchAllData" ma:web="100f26b1-9581-4d8d-a9fc-f582e245f9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B4DA98-340C-4228-A48E-3C2ECE5FDDFF}"/>
</file>

<file path=customXml/itemProps2.xml><?xml version="1.0" encoding="utf-8"?>
<ds:datastoreItem xmlns:ds="http://schemas.openxmlformats.org/officeDocument/2006/customXml" ds:itemID="{D86663B8-EA19-4C06-AA64-0CDA43E838E8}"/>
</file>

<file path=customXml/itemProps3.xml><?xml version="1.0" encoding="utf-8"?>
<ds:datastoreItem xmlns:ds="http://schemas.openxmlformats.org/officeDocument/2006/customXml" ds:itemID="{B15AAD1D-94AC-4248-9038-AF9182DBB137}"/>
</file>

<file path=docMetadata/LabelInfo.xml><?xml version="1.0" encoding="utf-8"?>
<clbl:labelList xmlns:clbl="http://schemas.microsoft.com/office/2020/mipLabelMetadata">
  <clbl:label id="{a8ee12a3-5bcd-4f4e-b3f4-bbf43d9c570a}" enabled="0" method="" siteId="{a8ee12a3-5bcd-4f4e-b3f4-bbf43d9c570a}"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Zach Obert</dc:creator>
  <cp:keywords/>
  <dc:description/>
  <cp:lastModifiedBy>Shauna Stittleburg</cp:lastModifiedBy>
  <cp:revision/>
  <dcterms:created xsi:type="dcterms:W3CDTF">2019-09-30T13:38:48Z</dcterms:created>
  <dcterms:modified xsi:type="dcterms:W3CDTF">2026-01-20T15:31:05Z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0x01010093C2C3A1725FC849BF193D0C3DEFB6FF</vt:lpwstr>
  </property>
  <property fmtid="{D5CDD505-2E9C-101B-9397-08002B2CF9AE}" pid="3" name="MediaServiceImageTags">
    <vt:lpwstr/>
  </property>
</Properties>
</file>